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623"/>
  <workbookPr codeName="ThisWorkbook" defaultThemeVersion="124226"/>
  <mc:AlternateContent xmlns:mc="http://schemas.openxmlformats.org/markup-compatibility/2006">
    <mc:Choice Requires="x15">
      <x15ac:absPath xmlns:x15ac="http://schemas.microsoft.com/office/spreadsheetml/2010/11/ac" url="D:\2025\KỲ HỌP 23 - CHUYÊN ĐỀ\Tài liệu kỳ họp 23\"/>
    </mc:Choice>
  </mc:AlternateContent>
  <xr:revisionPtr revIDLastSave="0" documentId="13_ncr:1_{38308C23-5CB9-4277-8058-0974E75444BE}" xr6:coauthVersionLast="47" xr6:coauthVersionMax="47" xr10:uidLastSave="{00000000-0000-0000-0000-000000000000}"/>
  <bookViews>
    <workbookView xWindow="-120" yWindow="-120" windowWidth="24240" windowHeight="13020" firstSheet="6" activeTab="10" xr2:uid="{00000000-000D-0000-FFFF-FFFF00000000}"/>
  </bookViews>
  <sheets>
    <sheet name="foxz" sheetId="6" state="veryHidden" r:id="rId1"/>
    <sheet name="SGV" sheetId="9" state="hidden" r:id="rId2"/>
    <sheet name="SGV_2" sheetId="10" state="veryHidden" r:id="rId3"/>
    <sheet name="SGV_3" sheetId="11" state="veryHidden" r:id="rId4"/>
    <sheet name="SGV_4" sheetId="12" state="veryHidden" r:id="rId5"/>
    <sheet name="SGV_5" sheetId="13" state="veryHidden" r:id="rId6"/>
    <sheet name="Bieu 48" sheetId="1" r:id="rId7"/>
    <sheet name="Bieu 50" sheetId="2" r:id="rId8"/>
    <sheet name="Bieu 51" sheetId="3" r:id="rId9"/>
    <sheet name="Bieu 52" sheetId="7" r:id="rId10"/>
    <sheet name="Bieu 53" sheetId="8" r:id="rId11"/>
  </sheets>
  <definedNames>
    <definedName name="_xlnm.Print_Area" localSheetId="6">'Bieu 48'!$A$1:$F$43</definedName>
    <definedName name="_xlnm.Print_Area" localSheetId="7">'Bieu 50'!$A$1:$H$55</definedName>
    <definedName name="_xlnm.Print_Area" localSheetId="8">'Bieu 51'!$A$1:$E$32</definedName>
    <definedName name="_xlnm.Print_Area" localSheetId="9">'Bieu 52'!$A$1:$F$49</definedName>
    <definedName name="_xlnm.Print_Area" localSheetId="10">'Bieu 53'!$A$1:$K$33</definedName>
    <definedName name="_xlnm.Print_Titles" localSheetId="7">'Bieu 50'!$6:$8</definedName>
    <definedName name="_xlnm.Print_Titles" localSheetId="9">'Bieu 52'!$6:$8</definedName>
    <definedName name="_xlnm.Print_Titles" localSheetId="10">'Bieu 53'!$6:$8</definedName>
  </definedNames>
  <calcPr calcId="191029"/>
</workbook>
</file>

<file path=xl/calcChain.xml><?xml version="1.0" encoding="utf-8"?>
<calcChain xmlns="http://schemas.openxmlformats.org/spreadsheetml/2006/main">
  <c r="F42" i="7" l="1"/>
  <c r="E42" i="7"/>
  <c r="F44" i="2"/>
  <c r="E44" i="2"/>
  <c r="F36" i="2"/>
  <c r="E36" i="2"/>
  <c r="F28" i="2"/>
  <c r="D44" i="2"/>
  <c r="C44" i="2"/>
  <c r="C17" i="1" l="1"/>
  <c r="F12" i="8" l="1"/>
  <c r="C28" i="8"/>
  <c r="C27" i="8"/>
  <c r="F21" i="8"/>
  <c r="C21" i="8"/>
  <c r="D11" i="8"/>
  <c r="D10" i="8" s="1"/>
  <c r="D9" i="8" s="1"/>
  <c r="E11" i="8"/>
  <c r="E10" i="8" s="1"/>
  <c r="G11" i="8"/>
  <c r="G10" i="8" s="1"/>
  <c r="H11" i="8"/>
  <c r="C12" i="8"/>
  <c r="I12" i="8" s="1"/>
  <c r="J12" i="8"/>
  <c r="K12" i="8"/>
  <c r="C13" i="8"/>
  <c r="F13" i="8"/>
  <c r="C14" i="8"/>
  <c r="F14" i="8"/>
  <c r="C15" i="8"/>
  <c r="F15" i="8"/>
  <c r="C16" i="8"/>
  <c r="F16" i="8"/>
  <c r="C17" i="8"/>
  <c r="F17" i="8"/>
  <c r="C18" i="8"/>
  <c r="F18" i="8"/>
  <c r="C19" i="8"/>
  <c r="F19" i="8"/>
  <c r="C20" i="8"/>
  <c r="F20" i="8"/>
  <c r="J21" i="8"/>
  <c r="K21" i="8"/>
  <c r="C22" i="8"/>
  <c r="F22" i="8"/>
  <c r="C23" i="8"/>
  <c r="F23" i="8"/>
  <c r="I23" i="8" s="1"/>
  <c r="J23" i="8"/>
  <c r="K23" i="8"/>
  <c r="C24" i="8"/>
  <c r="F24" i="8"/>
  <c r="C25" i="8"/>
  <c r="F25" i="8"/>
  <c r="C26" i="8"/>
  <c r="F26" i="8"/>
  <c r="F27" i="8"/>
  <c r="I27" i="8"/>
  <c r="J27" i="8"/>
  <c r="K27" i="8"/>
  <c r="F28" i="8"/>
  <c r="J28" i="8"/>
  <c r="C29" i="8"/>
  <c r="F29" i="8"/>
  <c r="C30" i="8"/>
  <c r="F30" i="8"/>
  <c r="C31" i="8"/>
  <c r="F31" i="8"/>
  <c r="C32" i="8"/>
  <c r="F32" i="8"/>
  <c r="D29" i="7"/>
  <c r="F13" i="7"/>
  <c r="C29" i="7"/>
  <c r="E13" i="7"/>
  <c r="E14" i="7"/>
  <c r="E15" i="7"/>
  <c r="E16" i="7"/>
  <c r="E17" i="7"/>
  <c r="E18" i="7"/>
  <c r="E19" i="7"/>
  <c r="E20" i="7"/>
  <c r="E21" i="7"/>
  <c r="E22" i="7"/>
  <c r="E23" i="7"/>
  <c r="E24" i="7"/>
  <c r="E25" i="7"/>
  <c r="E26" i="7"/>
  <c r="E27" i="7"/>
  <c r="E28" i="7"/>
  <c r="E30" i="7"/>
  <c r="F30" i="7"/>
  <c r="E32" i="7"/>
  <c r="F32" i="7"/>
  <c r="E33" i="7"/>
  <c r="F33" i="7"/>
  <c r="E34" i="7"/>
  <c r="F34" i="7"/>
  <c r="E35" i="7"/>
  <c r="F35" i="7"/>
  <c r="E36" i="7"/>
  <c r="F36" i="7"/>
  <c r="E37" i="7"/>
  <c r="F37" i="7"/>
  <c r="E38" i="7"/>
  <c r="F38" i="7"/>
  <c r="E39" i="7"/>
  <c r="F39" i="7"/>
  <c r="E40" i="7"/>
  <c r="F40" i="7"/>
  <c r="E41" i="7"/>
  <c r="F41" i="7"/>
  <c r="E43" i="7"/>
  <c r="F43" i="7"/>
  <c r="E46" i="7"/>
  <c r="E47" i="7"/>
  <c r="E48" i="7"/>
  <c r="F10" i="7"/>
  <c r="E10" i="7"/>
  <c r="C12" i="7"/>
  <c r="E27" i="3"/>
  <c r="E23" i="3"/>
  <c r="E12" i="3"/>
  <c r="D11" i="3"/>
  <c r="D10" i="3" s="1"/>
  <c r="C11" i="3"/>
  <c r="C10" i="3" s="1"/>
  <c r="C9" i="3" s="1"/>
  <c r="F30" i="2"/>
  <c r="F29" i="2" s="1"/>
  <c r="E30" i="2"/>
  <c r="E12" i="2"/>
  <c r="F12" i="2"/>
  <c r="D33" i="2"/>
  <c r="E33" i="2"/>
  <c r="F33" i="2"/>
  <c r="C33" i="2"/>
  <c r="G18" i="2"/>
  <c r="H18" i="2"/>
  <c r="G24" i="2"/>
  <c r="H24" i="2"/>
  <c r="G25" i="2"/>
  <c r="H25" i="2"/>
  <c r="G26" i="2"/>
  <c r="H26" i="2"/>
  <c r="G27" i="2"/>
  <c r="H27" i="2"/>
  <c r="G28" i="2"/>
  <c r="H28" i="2"/>
  <c r="G32" i="2"/>
  <c r="H32" i="2"/>
  <c r="G35" i="2"/>
  <c r="G36" i="2"/>
  <c r="H36" i="2"/>
  <c r="G39" i="2"/>
  <c r="H39" i="2"/>
  <c r="G40" i="2"/>
  <c r="H40" i="2"/>
  <c r="G43" i="2"/>
  <c r="H43" i="2"/>
  <c r="G44" i="2"/>
  <c r="H44" i="2"/>
  <c r="G45" i="2"/>
  <c r="H45" i="2"/>
  <c r="D29" i="2"/>
  <c r="E29" i="2"/>
  <c r="C29" i="2"/>
  <c r="D23" i="2"/>
  <c r="E23" i="2"/>
  <c r="F23" i="2"/>
  <c r="C23" i="2"/>
  <c r="D17" i="2"/>
  <c r="E17" i="2"/>
  <c r="F17" i="2"/>
  <c r="H17" i="2" s="1"/>
  <c r="C17" i="2"/>
  <c r="G17" i="2" s="1"/>
  <c r="D12" i="2"/>
  <c r="C12" i="2"/>
  <c r="I28" i="8"/>
  <c r="E21" i="3"/>
  <c r="E29" i="1"/>
  <c r="E21" i="1"/>
  <c r="E20" i="1"/>
  <c r="D31" i="1"/>
  <c r="C31" i="1"/>
  <c r="D24" i="1"/>
  <c r="C24" i="1"/>
  <c r="D15" i="1"/>
  <c r="C15" i="1"/>
  <c r="E13" i="1"/>
  <c r="F13" i="1"/>
  <c r="E14" i="1"/>
  <c r="F14" i="1"/>
  <c r="E16" i="1"/>
  <c r="F16" i="1"/>
  <c r="E17" i="1"/>
  <c r="F17" i="1"/>
  <c r="E18" i="1"/>
  <c r="E19" i="1"/>
  <c r="E22" i="1"/>
  <c r="E25" i="1"/>
  <c r="F25" i="1"/>
  <c r="E26" i="1"/>
  <c r="F26" i="1"/>
  <c r="E27" i="1"/>
  <c r="E28" i="1"/>
  <c r="F29" i="1"/>
  <c r="E30" i="1"/>
  <c r="F30" i="1"/>
  <c r="E32" i="1"/>
  <c r="E33" i="1"/>
  <c r="E34" i="1"/>
  <c r="E35" i="1"/>
  <c r="E36" i="1"/>
  <c r="E37" i="1"/>
  <c r="E38" i="1"/>
  <c r="E39" i="1"/>
  <c r="E40" i="1"/>
  <c r="E41" i="1"/>
  <c r="E42" i="1"/>
  <c r="D12" i="1"/>
  <c r="C12" i="1"/>
  <c r="H23" i="2" l="1"/>
  <c r="D23" i="1"/>
  <c r="G33" i="2"/>
  <c r="E31" i="1"/>
  <c r="C11" i="1"/>
  <c r="J11" i="8"/>
  <c r="K11" i="8"/>
  <c r="H10" i="8"/>
  <c r="H9" i="8" s="1"/>
  <c r="K9" i="8" s="1"/>
  <c r="I21" i="8"/>
  <c r="C11" i="8"/>
  <c r="C10" i="8" s="1"/>
  <c r="C9" i="8" s="1"/>
  <c r="E11" i="3"/>
  <c r="E15" i="1"/>
  <c r="E24" i="1"/>
  <c r="F11" i="8"/>
  <c r="F10" i="8" s="1"/>
  <c r="D12" i="7"/>
  <c r="D11" i="7" s="1"/>
  <c r="D9" i="7" s="1"/>
  <c r="E29" i="7"/>
  <c r="H33" i="2"/>
  <c r="F11" i="2"/>
  <c r="E11" i="2"/>
  <c r="E10" i="2" s="1"/>
  <c r="E9" i="2" s="1"/>
  <c r="D11" i="2"/>
  <c r="D10" i="2" s="1"/>
  <c r="D9" i="2" s="1"/>
  <c r="C11" i="2"/>
  <c r="G11" i="2" s="1"/>
  <c r="G23" i="2"/>
  <c r="F24" i="1"/>
  <c r="D11" i="1"/>
  <c r="E11" i="1" s="1"/>
  <c r="F15" i="1"/>
  <c r="E12" i="1"/>
  <c r="C23" i="1"/>
  <c r="E23" i="1" s="1"/>
  <c r="F12" i="1"/>
  <c r="E9" i="8"/>
  <c r="F23" i="1"/>
  <c r="E10" i="3"/>
  <c r="D9" i="3"/>
  <c r="E9" i="3" s="1"/>
  <c r="J10" i="8"/>
  <c r="G9" i="8"/>
  <c r="J9" i="8" s="1"/>
  <c r="C11" i="7"/>
  <c r="F29" i="7"/>
  <c r="K10" i="8" l="1"/>
  <c r="I11" i="8"/>
  <c r="H11" i="2"/>
  <c r="F11" i="1"/>
  <c r="F9" i="8"/>
  <c r="I10" i="8"/>
  <c r="I9" i="8"/>
  <c r="F12" i="7"/>
  <c r="E12" i="7"/>
  <c r="F10" i="2"/>
  <c r="F9" i="2" s="1"/>
  <c r="H9" i="2" s="1"/>
  <c r="C10" i="2"/>
  <c r="C9" i="2" s="1"/>
  <c r="G9" i="2" s="1"/>
  <c r="F11" i="7"/>
  <c r="C9" i="7"/>
  <c r="E11" i="7"/>
  <c r="H10" i="2" l="1"/>
  <c r="G10" i="2"/>
  <c r="F9" i="7"/>
  <c r="E9" i="7"/>
</calcChain>
</file>

<file path=xl/sharedStrings.xml><?xml version="1.0" encoding="utf-8"?>
<sst xmlns="http://schemas.openxmlformats.org/spreadsheetml/2006/main" count="354" uniqueCount="167">
  <si>
    <t>ĐVT: Triệu đồng</t>
  </si>
  <si>
    <t>STT</t>
  </si>
  <si>
    <t>NỘI DUNG</t>
  </si>
  <si>
    <t>Quyết toán</t>
  </si>
  <si>
    <t>A</t>
  </si>
  <si>
    <t>I</t>
  </si>
  <si>
    <t>II</t>
  </si>
  <si>
    <t>B</t>
  </si>
  <si>
    <t>Thu viện trợ</t>
  </si>
  <si>
    <t>C</t>
  </si>
  <si>
    <t>Chi đầu tư phát triển</t>
  </si>
  <si>
    <t>Chi thường xuyên</t>
  </si>
  <si>
    <t>Chi chuyển nguồn sang năm sau</t>
  </si>
  <si>
    <t>D</t>
  </si>
  <si>
    <t>Trong đó:</t>
  </si>
  <si>
    <t>Phụ lục số 02</t>
  </si>
  <si>
    <t>Phụ lục số 03</t>
  </si>
  <si>
    <t>Thu từ ngân sách cấp dưới nộp lên</t>
  </si>
  <si>
    <t>Chi nộp ngân sách cấp trên</t>
  </si>
  <si>
    <t>Chi bổ sung cho ngân sách cấp dưới</t>
  </si>
  <si>
    <t>Thu từ khu vực kinh tế ngoài quốc doanh</t>
  </si>
  <si>
    <t>Thuế thu nhập cá nhân</t>
  </si>
  <si>
    <t>Thuế bảo vệ môi trường</t>
  </si>
  <si>
    <t>Thu tiền sử dụng đất</t>
  </si>
  <si>
    <t>Thu tiền cấp quyền khai thác khoáng sản</t>
  </si>
  <si>
    <t>Thu khác ngân sách</t>
  </si>
  <si>
    <t>Dự toán</t>
  </si>
  <si>
    <t>Tuyệt đối</t>
  </si>
  <si>
    <t>Tương đối (%)</t>
  </si>
  <si>
    <t>So sánh</t>
  </si>
  <si>
    <t>3=2-1</t>
  </si>
  <si>
    <t>4=2/1</t>
  </si>
  <si>
    <t>TỔNG NGUỒN THU NSĐP</t>
  </si>
  <si>
    <t>Thu NSĐP được hưởng theo phân cấp</t>
  </si>
  <si>
    <t>-</t>
  </si>
  <si>
    <t>Thu NSĐP hưởng 100%</t>
  </si>
  <si>
    <t>Thu NSĐP hưởng từ các khoản thu phân chia</t>
  </si>
  <si>
    <t>Thu bổ sung từ ngân sách cấp trên</t>
  </si>
  <si>
    <t>Thu bổ sung cân đối ngân sách</t>
  </si>
  <si>
    <t>Thu bổ sung có mục tiêu</t>
  </si>
  <si>
    <t>III</t>
  </si>
  <si>
    <t>Thu từ quỹ dự trữ tài chính</t>
  </si>
  <si>
    <t>IV</t>
  </si>
  <si>
    <t>Thu kết dư</t>
  </si>
  <si>
    <t>V</t>
  </si>
  <si>
    <t>Thu chuyển nguồn từ năm trước chuyển sang</t>
  </si>
  <si>
    <t>TỔNG CHI NSĐP</t>
  </si>
  <si>
    <t>Tổng chi cân đối NSĐP</t>
  </si>
  <si>
    <t>Chi bổ sung quỹ dự trữ tài chính</t>
  </si>
  <si>
    <t>Dự phòng ngân sách</t>
  </si>
  <si>
    <t>Chi tạo nguồn, điều chỉnh tiền lương</t>
  </si>
  <si>
    <t>Chi các chương trình mục tiêu</t>
  </si>
  <si>
    <t>Chi các chương trình mục tiêu quốc gia</t>
  </si>
  <si>
    <t>Chi các chương trình mục tiêu, nhiệm vụ</t>
  </si>
  <si>
    <t>BỘI CHI NSĐP/ BỘI THU NSĐP/ KẾT DƯ NSĐP</t>
  </si>
  <si>
    <t>CHI TRẢ NỢ GỐC CỦA NSĐP</t>
  </si>
  <si>
    <t>Từ nguồn vay để trả nợ gốc</t>
  </si>
  <si>
    <t>Từ nguồn bội thu, tăng thu, tiết kiệm chi, kết dư ngân sách cấp tỉnh</t>
  </si>
  <si>
    <t>E</t>
  </si>
  <si>
    <t>TỔNG MỨC VAY CỦA NSĐP</t>
  </si>
  <si>
    <t>Vay để bù đắp bội chi</t>
  </si>
  <si>
    <t>Vay để trả nợ gốc</t>
  </si>
  <si>
    <t>G</t>
  </si>
  <si>
    <t>TỔNG MỨC DƯ NỢ VAY CUỐI NĂM CỦA NSĐP</t>
  </si>
  <si>
    <t>VI</t>
  </si>
  <si>
    <t>Các khoản thu để lại đơn vị chi quản lý NSNN</t>
  </si>
  <si>
    <t>VII</t>
  </si>
  <si>
    <t>Đvt: Triệu đồng</t>
  </si>
  <si>
    <t>Nội dung</t>
  </si>
  <si>
    <t>So sánh (%)</t>
  </si>
  <si>
    <t>Tổng thu NSNN</t>
  </si>
  <si>
    <t>Thu NSĐP</t>
  </si>
  <si>
    <t>5=3/1</t>
  </si>
  <si>
    <t>6=4/2</t>
  </si>
  <si>
    <t>Thu nội địa</t>
  </si>
  <si>
    <t>Thu từ khu vực DNNN do địa phương quản lý</t>
  </si>
  <si>
    <t>Thuế BVMT thu từ hàng hóa nhập khẩu</t>
  </si>
  <si>
    <t>Lệ phí trước bạ</t>
  </si>
  <si>
    <t>Thu phí, lệ phí</t>
  </si>
  <si>
    <t>Thuế sử dụng đất nông nghiệp</t>
  </si>
  <si>
    <t>Thuế sử dụng đất phi nông nghiệp</t>
  </si>
  <si>
    <t>Tiền cho thuê đất, thuê mặt nước</t>
  </si>
  <si>
    <t>Thu từ dầu thô</t>
  </si>
  <si>
    <t>(Biểu mẫu số 48, Nghị định 31/2017/NĐ-CP)</t>
  </si>
  <si>
    <t>(Biểu mẫu số 50, Nghị định 31/2017/NĐ-CP)</t>
  </si>
  <si>
    <t>TỔNG NGUỒN THU NSNN (A+B+C+D)</t>
  </si>
  <si>
    <t>TỔNG THU CÂN ĐỐI NSNN</t>
  </si>
  <si>
    <t>Thu từ khu vực DNNN do trung ương quản lý</t>
  </si>
  <si>
    <t>Thu từ khu vực doanh nghiệp có vốn đầu tư nước ngoài</t>
  </si>
  <si>
    <t>Thuế giá trị gia tăng</t>
  </si>
  <si>
    <t>Thuế thu nhập doanh nghiệp</t>
  </si>
  <si>
    <t>Thuế tiêu thụ đặc biệt</t>
  </si>
  <si>
    <t>Thuế tài nguyên</t>
  </si>
  <si>
    <t>Thuế BVMT thu từ hàng hóa sản xuất, kinh doanh trong nước</t>
  </si>
  <si>
    <t>Phí và lệ phí trung ương</t>
  </si>
  <si>
    <t>Phí và lệ phí tỉnh</t>
  </si>
  <si>
    <t>Thu từ hoạt động xổ số kiến thiết</t>
  </si>
  <si>
    <t>Thu từ quỹ đất công ích, hoa lợi công sản khác</t>
  </si>
  <si>
    <t>Thu hồi vốn, thu cổ tức</t>
  </si>
  <si>
    <t>Lợi nhuận được chia của Nhà nước và lợi nhuận sau thuế còn lại sau khi trích lập các quỹ của doanh nghiệp nhà nước</t>
  </si>
  <si>
    <t>Chênh lệch thu chi Ngân hàng Nhà nước</t>
  </si>
  <si>
    <t>Thu từ hoạt động xuất nhập khẩu</t>
  </si>
  <si>
    <t>THU TỪ QUỸ DỰ TRỮ TÀI CHÍNH</t>
  </si>
  <si>
    <t>THU KẾT DƯ NĂM TRƯỚC</t>
  </si>
  <si>
    <t>THU CHUYỂN NGUỒN TỪ NĂM TRƯỚC CHUYỂN SANG</t>
  </si>
  <si>
    <t>Stt</t>
  </si>
  <si>
    <t>CHI CÂN ĐỐI NSĐP</t>
  </si>
  <si>
    <t>Chi đầu tư phát triển:</t>
  </si>
  <si>
    <t>Chi đầu tư cho các dự án</t>
  </si>
  <si>
    <t>Trong đó: Chia theo lĩnh vực</t>
  </si>
  <si>
    <t>Chi giáo dục - đào tạo và dạy nghề</t>
  </si>
  <si>
    <t>Chi khoa học và công nghệ</t>
  </si>
  <si>
    <t>Trong đó: Chia theo nguồn vốn</t>
  </si>
  <si>
    <t>Chi đầu tư từ nguồn thu tiền sử dụng đất</t>
  </si>
  <si>
    <t>Chi đầu tư từ nguồn thu xổ số kiến thiết</t>
  </si>
  <si>
    <t>Chi đầu tư và hỗ trợ vốn cho các DN cung cấp SP, dịch vụ công ích do Nhà nước đặt hàng, các tổ chức kinh tế</t>
  </si>
  <si>
    <t>Chi đầu tư phát triển khác</t>
  </si>
  <si>
    <t xml:space="preserve">Chi khoa học và công nghệ </t>
  </si>
  <si>
    <t>Chi trả nợ lãi các khoản do chính quyền ĐP vay</t>
  </si>
  <si>
    <t>CHI CÁC CHƯƠNG TRÌNH MTQG</t>
  </si>
  <si>
    <t>CHI CHUYỂN NGUỒN SANG NĂM SAU</t>
  </si>
  <si>
    <t>Phụ lục số 01</t>
  </si>
  <si>
    <t>(Biểu mẫu số 51, Nghị định 31/2017/NĐ-CP)</t>
  </si>
  <si>
    <t xml:space="preserve">Dự toán </t>
  </si>
  <si>
    <t>3=2/1</t>
  </si>
  <si>
    <t>TỔNG CHI NGÂN SÁCH ĐỊA PHƯƠNG</t>
  </si>
  <si>
    <t>CHI CÂN ĐỐI NGÂN SÁCH ĐỊA PHƯƠNG</t>
  </si>
  <si>
    <t>Chi đầu tư và hỗ trợ vốn cho các DN cung cấp SP, dịch vụ công ích do Nhà nước đặt hàng, các tổ chức kinh tế, các tổ chức tài chính của địa phương theo quy định của pháp luật</t>
  </si>
  <si>
    <t>\</t>
  </si>
  <si>
    <t>CHI BỔ SUNG CĐ CHO NGÂN SÁCH CẤP DƯỚI</t>
  </si>
  <si>
    <t>CHI NGÂN SÁCH CẤP HUYỆN THEO LĨNH VỰC</t>
  </si>
  <si>
    <t>Chi quốc phòng</t>
  </si>
  <si>
    <t>Chi an ninh và trật tự an toàn xã hội</t>
  </si>
  <si>
    <t>Chi y tế, dân số và gia đình</t>
  </si>
  <si>
    <t>Chi văn hóa thông tin</t>
  </si>
  <si>
    <t>Chi phát thanh, truyền hình, thông tấn</t>
  </si>
  <si>
    <t>Chi thể dục thể thao</t>
  </si>
  <si>
    <t>Chi bảo vệ môi trường</t>
  </si>
  <si>
    <t>Chi các hoạt động kinh tế</t>
  </si>
  <si>
    <t>Chi hoạt động của cơ quan QLNN, Đảng, đoàn thể</t>
  </si>
  <si>
    <t>Chi bảo đảm xã hội</t>
  </si>
  <si>
    <t>Chi đầu tư khác</t>
  </si>
  <si>
    <t>Chi phát thanh, truyền hình</t>
  </si>
  <si>
    <t>Chi thường xuyên khác</t>
  </si>
  <si>
    <t>Phụ lục số 04</t>
  </si>
  <si>
    <t>(Biểu mẫu số 52, Nghị định 31/2017/NĐ-CP)</t>
  </si>
  <si>
    <t>Tương đối 
(%)</t>
  </si>
  <si>
    <t>Bao gồm</t>
  </si>
  <si>
    <t>Ngân sách cấp huyện</t>
  </si>
  <si>
    <t>Ngân sách xã</t>
  </si>
  <si>
    <t>Ngân sách địa phương</t>
  </si>
  <si>
    <t>1=2+3</t>
  </si>
  <si>
    <t>4=5+6</t>
  </si>
  <si>
    <t>7=4/1</t>
  </si>
  <si>
    <t>8=5/2</t>
  </si>
  <si>
    <t>9=6/3</t>
  </si>
  <si>
    <t>Phụ lục số 05</t>
  </si>
  <si>
    <t>Đơn vị: triệu đồng</t>
  </si>
  <si>
    <t>Thu từ bán tài sản nhà nước</t>
  </si>
  <si>
    <t>Phí và lệ phí huyện, xã</t>
  </si>
  <si>
    <t>QUYẾT TOÁN CHI NGÂN SÁCH CẤP HUYỆN, XÃ THEO LĨNH VỰC NĂM 2023</t>
  </si>
  <si>
    <t xml:space="preserve"> QUYẾT TOÁN CÂN ĐỐI NGÂN SÁCH ĐỊA PHƯƠNG NĂM 2024</t>
  </si>
  <si>
    <t>QUYẾT TOÁN NGUỒN THU NGÂN SÁCH NHÀ NƯỚC 
TRÊN ĐỊA BÀN THEO LĨNH VỰC NĂM 2024</t>
  </si>
  <si>
    <t>QUYẾT TOÁN CHI NGÂN SÁCH ĐỊA PHƯƠNG 
THEO LĨNH VỰC NĂM 2024</t>
  </si>
  <si>
    <t>Chi sự nghiệp CT MTQG</t>
  </si>
  <si>
    <t>QUYẾT TOÁN CHI NGÂN SÁCH ĐỊA PHƯƠNG, CHI NGÂN SÁCH CẤP HUYỆN VÀ CHI NGÂN SÁCH XÃ THEO CƠ CẤU CHI NĂM 2024</t>
  </si>
  <si>
    <t>(Kèm theo Nghị quyết số         /NQ-HĐND  ngày       /      /2025 của HĐND huyện Đồng Xuân)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</si>
</sst>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_(* \(#,##0.00\);_(* &quot;-&quot;??_);_(@_)"/>
    <numFmt numFmtId="164" formatCode="#,##0.000"/>
    <numFmt numFmtId="165" formatCode="_(* #,##0_);_(* \(#,##0\);_(* &quot;-&quot;??_);_(@_)"/>
    <numFmt numFmtId="166" formatCode="0.000000000000000000000"/>
    <numFmt numFmtId="167" formatCode="0.000%"/>
  </numFmts>
  <fonts count="37" x14ac:knownFonts="1">
    <font>
      <sz val="12"/>
      <name val="Times New Roman"/>
    </font>
    <font>
      <sz val="12"/>
      <name val="Times New Roman"/>
      <family val="1"/>
    </font>
    <font>
      <sz val="12"/>
      <name val="Times New Roman"/>
      <family val="1"/>
    </font>
    <font>
      <b/>
      <sz val="12"/>
      <name val="Times New Roman"/>
      <family val="1"/>
    </font>
    <font>
      <sz val="12"/>
      <name val="Arial"/>
      <family val="2"/>
    </font>
    <font>
      <b/>
      <sz val="14"/>
      <name val="Times New Roman"/>
      <family val="1"/>
    </font>
    <font>
      <sz val="14"/>
      <name val="Times New Roman"/>
      <family val="1"/>
    </font>
    <font>
      <b/>
      <sz val="12"/>
      <name val="Arial"/>
      <family val="2"/>
    </font>
    <font>
      <b/>
      <sz val="10"/>
      <name val="Arial"/>
      <family val="2"/>
    </font>
    <font>
      <b/>
      <sz val="12"/>
      <color indexed="8"/>
      <name val="Times New Roman"/>
      <family val="1"/>
    </font>
    <font>
      <sz val="12"/>
      <color indexed="8"/>
      <name val="Times New Roman"/>
      <family val="1"/>
    </font>
    <font>
      <sz val="8"/>
      <name val="Times New Roman"/>
      <family val="1"/>
    </font>
    <font>
      <b/>
      <sz val="11"/>
      <name val="Times New Roman"/>
      <family val="1"/>
    </font>
    <font>
      <i/>
      <sz val="13"/>
      <name val="Times New Roman"/>
      <family val="1"/>
    </font>
    <font>
      <i/>
      <sz val="12"/>
      <name val="Times New Roman"/>
      <family val="1"/>
    </font>
    <font>
      <b/>
      <i/>
      <sz val="12"/>
      <name val="Arial"/>
      <family val="2"/>
    </font>
    <font>
      <b/>
      <i/>
      <sz val="10"/>
      <name val="Arial"/>
      <family val="2"/>
    </font>
    <font>
      <b/>
      <sz val="12"/>
      <name val="Times New Roman"/>
      <family val="1"/>
      <charset val="163"/>
    </font>
    <font>
      <sz val="11"/>
      <color theme="1"/>
      <name val="Times New Roman"/>
      <family val="1"/>
    </font>
    <font>
      <b/>
      <sz val="10"/>
      <color rgb="FF000000"/>
      <name val="Times New Roman"/>
      <family val="1"/>
    </font>
    <font>
      <i/>
      <sz val="10"/>
      <color rgb="FF000000"/>
      <name val="Times New Roman"/>
      <family val="1"/>
    </font>
    <font>
      <b/>
      <sz val="12"/>
      <color rgb="FF000000"/>
      <name val="Times New Roman"/>
      <family val="1"/>
    </font>
    <font>
      <sz val="12"/>
      <color rgb="FF000000"/>
      <name val="Times New Roman"/>
      <family val="1"/>
    </font>
    <font>
      <b/>
      <sz val="11"/>
      <color theme="1"/>
      <name val="Times New Roman"/>
      <family val="1"/>
    </font>
    <font>
      <sz val="13"/>
      <color rgb="FF000000"/>
      <name val="Times New Roman"/>
      <family val="1"/>
    </font>
    <font>
      <b/>
      <sz val="13"/>
      <color rgb="FF000000"/>
      <name val="Times New Roman"/>
      <family val="1"/>
    </font>
    <font>
      <b/>
      <i/>
      <sz val="10"/>
      <color rgb="FF000000"/>
      <name val="Times New Roman"/>
      <family val="1"/>
    </font>
    <font>
      <sz val="10"/>
      <color rgb="FF000000"/>
      <name val="Times New Roman"/>
      <family val="1"/>
    </font>
    <font>
      <sz val="10"/>
      <color theme="1"/>
      <name val="Times New Roman"/>
      <family val="1"/>
    </font>
    <font>
      <b/>
      <sz val="14"/>
      <color rgb="FF000000"/>
      <name val="Times New Roman"/>
      <family val="1"/>
    </font>
    <font>
      <sz val="14"/>
      <color rgb="FF000000"/>
      <name val="Times New Roman"/>
      <family val="1"/>
    </font>
    <font>
      <b/>
      <sz val="12"/>
      <color theme="1"/>
      <name val="Times New Roman"/>
      <family val="1"/>
    </font>
    <font>
      <i/>
      <sz val="13"/>
      <color rgb="FF000000"/>
      <name val="Times New Roman"/>
      <family val="1"/>
    </font>
    <font>
      <b/>
      <sz val="10"/>
      <name val="Times New Roman"/>
      <family val="1"/>
    </font>
    <font>
      <sz val="11"/>
      <name val="Times New Roman"/>
      <family val="1"/>
    </font>
    <font>
      <i/>
      <sz val="10"/>
      <name val="Times New Roman"/>
      <family val="1"/>
    </font>
    <font>
      <i/>
      <sz val="11"/>
      <name val="Times New Roman"/>
      <family val="1"/>
    </font>
  </fonts>
  <fills count="2">
    <fill>
      <patternFill patternType="none"/>
    </fill>
    <fill>
      <patternFill patternType="gray125"/>
    </fill>
  </fills>
  <borders count="12">
    <border>
      <left/>
      <right/>
      <top/>
      <bottom/>
      <diagonal/>
    </border>
    <border>
      <left/>
      <right/>
      <top/>
      <bottom style="thin">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bottom style="hair">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5">
    <xf numFmtId="0" fontId="0" fillId="0" borderId="0"/>
    <xf numFmtId="43" fontId="1" fillId="0" borderId="0" applyFont="0" applyFill="0" applyBorder="0" applyAlignment="0" applyProtection="0"/>
    <xf numFmtId="0" fontId="6" fillId="0" borderId="0"/>
    <xf numFmtId="0" fontId="6" fillId="0" borderId="0"/>
    <xf numFmtId="9" fontId="1" fillId="0" borderId="0" applyFont="0" applyFill="0" applyBorder="0" applyAlignment="0" applyProtection="0"/>
  </cellStyleXfs>
  <cellXfs count="174">
    <xf numFmtId="0" fontId="0" fillId="0" borderId="0" xfId="0"/>
    <xf numFmtId="0" fontId="3" fillId="0" borderId="0" xfId="0" applyFont="1" applyAlignment="1">
      <alignment horizontal="center"/>
    </xf>
    <xf numFmtId="0" fontId="4" fillId="0" borderId="0" xfId="0" applyFont="1"/>
    <xf numFmtId="0" fontId="3" fillId="0" borderId="0" xfId="2" applyFont="1" applyAlignment="1">
      <alignment horizontal="center"/>
    </xf>
    <xf numFmtId="0" fontId="2" fillId="0" borderId="0" xfId="2" applyFont="1"/>
    <xf numFmtId="0" fontId="2" fillId="0" borderId="1" xfId="2" applyFont="1" applyBorder="1" applyAlignment="1">
      <alignment horizontal="center"/>
    </xf>
    <xf numFmtId="0" fontId="2" fillId="0" borderId="0" xfId="2" applyFont="1" applyAlignment="1">
      <alignment horizontal="center"/>
    </xf>
    <xf numFmtId="3" fontId="4" fillId="0" borderId="0" xfId="0" applyNumberFormat="1" applyFont="1"/>
    <xf numFmtId="0" fontId="2" fillId="0" borderId="0" xfId="0" applyFont="1" applyAlignment="1">
      <alignment horizontal="center"/>
    </xf>
    <xf numFmtId="0" fontId="2" fillId="0" borderId="2" xfId="2" applyFont="1" applyBorder="1" applyAlignment="1">
      <alignment horizontal="center" vertical="center" wrapText="1"/>
    </xf>
    <xf numFmtId="0" fontId="3" fillId="0" borderId="3" xfId="0" applyFont="1" applyBorder="1" applyAlignment="1">
      <alignment horizontal="center" vertical="center" wrapText="1"/>
    </xf>
    <xf numFmtId="0" fontId="3" fillId="0" borderId="2" xfId="0" applyFont="1" applyBorder="1" applyAlignment="1">
      <alignment horizontal="center" vertical="center" wrapText="1"/>
    </xf>
    <xf numFmtId="0" fontId="3" fillId="0" borderId="4" xfId="2" applyFont="1" applyBorder="1" applyAlignment="1">
      <alignment horizontal="center" vertical="center" wrapText="1"/>
    </xf>
    <xf numFmtId="0" fontId="3" fillId="0" borderId="2" xfId="2" applyFont="1" applyBorder="1" applyAlignment="1">
      <alignment horizontal="center" vertical="center" wrapText="1"/>
    </xf>
    <xf numFmtId="0" fontId="3" fillId="0" borderId="5" xfId="0" applyFont="1" applyBorder="1" applyAlignment="1">
      <alignment horizontal="center" vertical="center" wrapText="1"/>
    </xf>
    <xf numFmtId="0" fontId="3" fillId="0" borderId="5" xfId="2" applyFont="1" applyBorder="1" applyAlignment="1">
      <alignment horizontal="center" vertical="center" wrapText="1"/>
    </xf>
    <xf numFmtId="0" fontId="3" fillId="0" borderId="0" xfId="0" applyFont="1"/>
    <xf numFmtId="49" fontId="3" fillId="0" borderId="4" xfId="2" applyNumberFormat="1" applyFont="1" applyBorder="1" applyAlignment="1">
      <alignment vertical="center" wrapText="1"/>
    </xf>
    <xf numFmtId="0" fontId="7" fillId="0" borderId="0" xfId="0" applyFont="1" applyAlignment="1">
      <alignment vertical="center" wrapText="1"/>
    </xf>
    <xf numFmtId="0" fontId="3" fillId="0" borderId="0" xfId="0" applyFont="1" applyAlignment="1">
      <alignment vertical="center" wrapText="1"/>
    </xf>
    <xf numFmtId="49" fontId="3" fillId="0" borderId="2" xfId="2" applyNumberFormat="1" applyFont="1" applyBorder="1" applyAlignment="1">
      <alignment vertical="center" wrapText="1"/>
    </xf>
    <xf numFmtId="0" fontId="15" fillId="0" borderId="0" xfId="0" applyFont="1" applyAlignment="1">
      <alignment vertical="center" wrapText="1"/>
    </xf>
    <xf numFmtId="0" fontId="16" fillId="0" borderId="0" xfId="0" applyFont="1" applyAlignment="1">
      <alignment vertical="center" wrapText="1"/>
    </xf>
    <xf numFmtId="49" fontId="2" fillId="0" borderId="2" xfId="2" applyNumberFormat="1" applyFont="1" applyBorder="1" applyAlignment="1">
      <alignment vertical="center" wrapText="1"/>
    </xf>
    <xf numFmtId="0" fontId="4" fillId="0" borderId="0" xfId="0" applyFont="1" applyAlignment="1">
      <alignment vertical="center" wrapText="1"/>
    </xf>
    <xf numFmtId="0" fontId="0" fillId="0" borderId="0" xfId="0" applyAlignment="1">
      <alignment vertical="center" wrapText="1"/>
    </xf>
    <xf numFmtId="0" fontId="8" fillId="0" borderId="0" xfId="0" applyFont="1" applyAlignment="1">
      <alignment vertical="center" wrapText="1"/>
    </xf>
    <xf numFmtId="3" fontId="4" fillId="0" borderId="0" xfId="0" applyNumberFormat="1" applyFont="1" applyAlignment="1">
      <alignment vertical="center" wrapText="1"/>
    </xf>
    <xf numFmtId="3" fontId="7" fillId="0" borderId="0" xfId="0" applyNumberFormat="1" applyFont="1" applyAlignment="1">
      <alignment vertical="center" wrapText="1"/>
    </xf>
    <xf numFmtId="0" fontId="2" fillId="0" borderId="6" xfId="3" applyFont="1" applyBorder="1" applyAlignment="1">
      <alignment horizontal="center" vertical="center" wrapText="1"/>
    </xf>
    <xf numFmtId="49" fontId="2" fillId="0" borderId="6" xfId="3" applyNumberFormat="1" applyFont="1" applyBorder="1" applyAlignment="1">
      <alignment vertical="center" wrapText="1"/>
    </xf>
    <xf numFmtId="4" fontId="2" fillId="0" borderId="6" xfId="2" applyNumberFormat="1" applyFont="1" applyBorder="1" applyAlignment="1">
      <alignment vertical="center" wrapText="1"/>
    </xf>
    <xf numFmtId="3" fontId="3" fillId="0" borderId="0" xfId="0" applyNumberFormat="1" applyFont="1" applyAlignment="1">
      <alignment vertical="center" wrapText="1"/>
    </xf>
    <xf numFmtId="0" fontId="3" fillId="0" borderId="2" xfId="3" applyFont="1" applyBorder="1" applyAlignment="1">
      <alignment horizontal="center" vertical="center" wrapText="1"/>
    </xf>
    <xf numFmtId="49" fontId="3" fillId="0" borderId="2" xfId="3" applyNumberFormat="1" applyFont="1" applyBorder="1" applyAlignment="1">
      <alignment vertical="center" wrapText="1"/>
    </xf>
    <xf numFmtId="10" fontId="3" fillId="0" borderId="2" xfId="4" applyNumberFormat="1" applyFont="1" applyBorder="1" applyAlignment="1">
      <alignment vertical="center" wrapText="1"/>
    </xf>
    <xf numFmtId="10" fontId="2" fillId="0" borderId="2" xfId="4" applyNumberFormat="1" applyFont="1" applyBorder="1" applyAlignment="1">
      <alignment vertical="center" wrapText="1"/>
    </xf>
    <xf numFmtId="165" fontId="3" fillId="0" borderId="4" xfId="1" applyNumberFormat="1" applyFont="1" applyFill="1" applyBorder="1" applyAlignment="1">
      <alignment vertical="center" wrapText="1"/>
    </xf>
    <xf numFmtId="165" fontId="3" fillId="0" borderId="2" xfId="1" applyNumberFormat="1" applyFont="1" applyBorder="1" applyAlignment="1">
      <alignment vertical="center" wrapText="1"/>
    </xf>
    <xf numFmtId="165" fontId="3" fillId="0" borderId="2" xfId="1" applyNumberFormat="1" applyFont="1" applyFill="1" applyBorder="1" applyAlignment="1">
      <alignment vertical="center" wrapText="1"/>
    </xf>
    <xf numFmtId="165" fontId="2" fillId="0" borderId="2" xfId="1" applyNumberFormat="1" applyFont="1" applyFill="1" applyBorder="1" applyAlignment="1">
      <alignment vertical="center" wrapText="1"/>
    </xf>
    <xf numFmtId="165" fontId="2" fillId="0" borderId="2" xfId="1" applyNumberFormat="1" applyFont="1" applyBorder="1" applyAlignment="1">
      <alignment vertical="center" wrapText="1"/>
    </xf>
    <xf numFmtId="165" fontId="17" fillId="0" borderId="2" xfId="1" applyNumberFormat="1" applyFont="1" applyBorder="1" applyAlignment="1">
      <alignment vertical="center" wrapText="1"/>
    </xf>
    <xf numFmtId="165" fontId="9" fillId="0" borderId="2" xfId="1" applyNumberFormat="1" applyFont="1" applyFill="1" applyBorder="1" applyAlignment="1">
      <alignment vertical="center" wrapText="1"/>
    </xf>
    <xf numFmtId="165" fontId="2" fillId="0" borderId="6" xfId="1" applyNumberFormat="1" applyFont="1" applyBorder="1" applyAlignment="1">
      <alignment vertical="center" wrapText="1"/>
    </xf>
    <xf numFmtId="165" fontId="10" fillId="0" borderId="6" xfId="1" applyNumberFormat="1" applyFont="1" applyFill="1" applyBorder="1" applyAlignment="1">
      <alignment vertical="center" wrapText="1"/>
    </xf>
    <xf numFmtId="3" fontId="2" fillId="0" borderId="2" xfId="1" applyNumberFormat="1" applyFont="1" applyBorder="1" applyAlignment="1">
      <alignment vertical="center" wrapText="1"/>
    </xf>
    <xf numFmtId="0" fontId="18" fillId="0" borderId="0" xfId="0" applyFont="1"/>
    <xf numFmtId="0" fontId="19" fillId="0" borderId="0" xfId="0" applyFont="1" applyAlignment="1">
      <alignment horizontal="right" vertical="center"/>
    </xf>
    <xf numFmtId="0" fontId="20" fillId="0" borderId="0" xfId="0" applyFont="1" applyAlignment="1">
      <alignment horizontal="right" vertical="center"/>
    </xf>
    <xf numFmtId="0" fontId="21" fillId="0" borderId="3" xfId="0" applyFont="1" applyBorder="1" applyAlignment="1">
      <alignment horizontal="center" vertical="center" wrapText="1"/>
    </xf>
    <xf numFmtId="0" fontId="21" fillId="0" borderId="3" xfId="0" applyFont="1" applyBorder="1" applyAlignment="1">
      <alignment vertical="center" wrapText="1"/>
    </xf>
    <xf numFmtId="3" fontId="18" fillId="0" borderId="0" xfId="0" applyNumberFormat="1" applyFont="1"/>
    <xf numFmtId="0" fontId="21" fillId="0" borderId="2" xfId="0" applyFont="1" applyBorder="1" applyAlignment="1">
      <alignment horizontal="center" vertical="center" wrapText="1"/>
    </xf>
    <xf numFmtId="0" fontId="21" fillId="0" borderId="2" xfId="0" applyFont="1" applyBorder="1" applyAlignment="1">
      <alignment vertical="center" wrapText="1"/>
    </xf>
    <xf numFmtId="0" fontId="22" fillId="0" borderId="2" xfId="0" applyFont="1" applyBorder="1" applyAlignment="1">
      <alignment horizontal="center" vertical="center" wrapText="1"/>
    </xf>
    <xf numFmtId="0" fontId="22" fillId="0" borderId="2" xfId="0" applyFont="1" applyBorder="1" applyAlignment="1">
      <alignment vertical="center" wrapText="1"/>
    </xf>
    <xf numFmtId="3" fontId="22" fillId="0" borderId="2" xfId="0" applyNumberFormat="1" applyFont="1" applyBorder="1" applyAlignment="1">
      <alignment horizontal="right" vertical="center" wrapText="1"/>
    </xf>
    <xf numFmtId="0" fontId="18" fillId="0" borderId="6" xfId="0" applyFont="1" applyBorder="1" applyAlignment="1">
      <alignment vertical="center" wrapText="1"/>
    </xf>
    <xf numFmtId="0" fontId="23" fillId="0" borderId="0" xfId="0" applyFont="1"/>
    <xf numFmtId="0" fontId="24" fillId="0" borderId="0" xfId="0" applyFont="1" applyAlignment="1">
      <alignment vertical="center"/>
    </xf>
    <xf numFmtId="0" fontId="25" fillId="0" borderId="5" xfId="0" applyFont="1" applyBorder="1" applyAlignment="1">
      <alignment horizontal="center" vertical="center" wrapText="1"/>
    </xf>
    <xf numFmtId="0" fontId="25" fillId="0" borderId="7" xfId="0" applyFont="1" applyBorder="1" applyAlignment="1">
      <alignment horizontal="center" vertical="center" wrapText="1"/>
    </xf>
    <xf numFmtId="0" fontId="25" fillId="0" borderId="8" xfId="0" applyFont="1" applyBorder="1" applyAlignment="1">
      <alignment horizontal="center" vertical="center" wrapText="1"/>
    </xf>
    <xf numFmtId="3" fontId="21" fillId="0" borderId="3" xfId="0" applyNumberFormat="1" applyFont="1" applyBorder="1" applyAlignment="1">
      <alignment vertical="center" wrapText="1"/>
    </xf>
    <xf numFmtId="10" fontId="21" fillId="0" borderId="3" xfId="0" applyNumberFormat="1" applyFont="1" applyBorder="1" applyAlignment="1">
      <alignment vertical="center" wrapText="1"/>
    </xf>
    <xf numFmtId="3" fontId="21" fillId="0" borderId="2" xfId="0" applyNumberFormat="1" applyFont="1" applyBorder="1" applyAlignment="1">
      <alignment vertical="center" wrapText="1"/>
    </xf>
    <xf numFmtId="10" fontId="21" fillId="0" borderId="2" xfId="0" applyNumberFormat="1" applyFont="1" applyBorder="1" applyAlignment="1">
      <alignment vertical="center" wrapText="1"/>
    </xf>
    <xf numFmtId="3" fontId="22" fillId="0" borderId="2" xfId="0" applyNumberFormat="1" applyFont="1" applyBorder="1" applyAlignment="1">
      <alignment vertical="center" wrapText="1"/>
    </xf>
    <xf numFmtId="10" fontId="22" fillId="0" borderId="2" xfId="0" applyNumberFormat="1" applyFont="1" applyBorder="1" applyAlignment="1">
      <alignment vertical="center" wrapText="1"/>
    </xf>
    <xf numFmtId="0" fontId="22" fillId="0" borderId="2" xfId="0" quotePrefix="1" applyFont="1" applyBorder="1" applyAlignment="1">
      <alignment horizontal="center" vertical="center" wrapText="1"/>
    </xf>
    <xf numFmtId="3" fontId="22" fillId="0" borderId="2" xfId="0" applyNumberFormat="1" applyFont="1" applyBorder="1" applyAlignment="1">
      <alignment horizontal="center" vertical="center" wrapText="1"/>
    </xf>
    <xf numFmtId="0" fontId="21" fillId="0" borderId="6" xfId="0" applyFont="1" applyBorder="1" applyAlignment="1">
      <alignment horizontal="center" vertical="center" wrapText="1"/>
    </xf>
    <xf numFmtId="0" fontId="21" fillId="0" borderId="6" xfId="0" applyFont="1" applyBorder="1" applyAlignment="1">
      <alignment vertical="center" wrapText="1"/>
    </xf>
    <xf numFmtId="3" fontId="21" fillId="0" borderId="6" xfId="0" applyNumberFormat="1" applyFont="1" applyBorder="1" applyAlignment="1">
      <alignment vertical="center" wrapText="1"/>
    </xf>
    <xf numFmtId="3" fontId="22" fillId="0" borderId="6" xfId="0" applyNumberFormat="1" applyFont="1" applyBorder="1" applyAlignment="1">
      <alignment horizontal="right" vertical="center" wrapText="1"/>
    </xf>
    <xf numFmtId="0" fontId="26" fillId="0" borderId="0" xfId="0" applyFont="1" applyAlignment="1">
      <alignment vertical="center"/>
    </xf>
    <xf numFmtId="0" fontId="20" fillId="0" borderId="0" xfId="0" applyFont="1" applyAlignment="1">
      <alignment vertical="center"/>
    </xf>
    <xf numFmtId="0" fontId="27" fillId="0" borderId="0" xfId="0" applyFont="1" applyAlignment="1">
      <alignment vertical="center"/>
    </xf>
    <xf numFmtId="0" fontId="28" fillId="0" borderId="1" xfId="0" applyFont="1" applyBorder="1" applyAlignment="1">
      <alignment horizontal="center"/>
    </xf>
    <xf numFmtId="0" fontId="28" fillId="0" borderId="1" xfId="0" applyFont="1" applyBorder="1" applyAlignment="1">
      <alignment horizontal="right"/>
    </xf>
    <xf numFmtId="0" fontId="25" fillId="0" borderId="9" xfId="0" applyFont="1" applyBorder="1" applyAlignment="1">
      <alignment horizontal="center" vertical="center" wrapText="1"/>
    </xf>
    <xf numFmtId="0" fontId="29" fillId="0" borderId="3" xfId="0" applyFont="1" applyBorder="1" applyAlignment="1">
      <alignment horizontal="center" vertical="center" wrapText="1"/>
    </xf>
    <xf numFmtId="0" fontId="29" fillId="0" borderId="3" xfId="0" applyFont="1" applyBorder="1" applyAlignment="1">
      <alignment vertical="center" wrapText="1"/>
    </xf>
    <xf numFmtId="0" fontId="29" fillId="0" borderId="2" xfId="0" applyFont="1" applyBorder="1" applyAlignment="1">
      <alignment horizontal="center" vertical="center" wrapText="1"/>
    </xf>
    <xf numFmtId="0" fontId="29" fillId="0" borderId="2" xfId="0" applyFont="1" applyBorder="1" applyAlignment="1">
      <alignment vertical="center" wrapText="1"/>
    </xf>
    <xf numFmtId="0" fontId="30" fillId="0" borderId="2" xfId="0" applyFont="1" applyBorder="1" applyAlignment="1">
      <alignment horizontal="center" vertical="center" wrapText="1"/>
    </xf>
    <xf numFmtId="0" fontId="30" fillId="0" borderId="2" xfId="0" applyFont="1" applyBorder="1" applyAlignment="1">
      <alignment vertical="center" wrapText="1"/>
    </xf>
    <xf numFmtId="0" fontId="26" fillId="0" borderId="6" xfId="0" applyFont="1" applyBorder="1" applyAlignment="1">
      <alignment vertical="center" wrapText="1"/>
    </xf>
    <xf numFmtId="164" fontId="18" fillId="0" borderId="6" xfId="0" applyNumberFormat="1" applyFont="1" applyBorder="1" applyAlignment="1">
      <alignment vertical="center" wrapText="1"/>
    </xf>
    <xf numFmtId="0" fontId="28" fillId="0" borderId="0" xfId="0" applyFont="1" applyAlignment="1">
      <alignment horizontal="right"/>
    </xf>
    <xf numFmtId="10" fontId="30" fillId="0" borderId="2" xfId="4" applyNumberFormat="1" applyFont="1" applyBorder="1" applyAlignment="1">
      <alignment vertical="center" wrapText="1"/>
    </xf>
    <xf numFmtId="10" fontId="29" fillId="0" borderId="3" xfId="4" applyNumberFormat="1" applyFont="1" applyBorder="1" applyAlignment="1">
      <alignment horizontal="center" vertical="center" wrapText="1"/>
    </xf>
    <xf numFmtId="10" fontId="29" fillId="0" borderId="2" xfId="4" applyNumberFormat="1" applyFont="1" applyBorder="1" applyAlignment="1">
      <alignment horizontal="center" vertical="center" wrapText="1"/>
    </xf>
    <xf numFmtId="10" fontId="30" fillId="0" borderId="2" xfId="4" applyNumberFormat="1" applyFont="1" applyBorder="1" applyAlignment="1">
      <alignment horizontal="center" vertical="center" wrapText="1"/>
    </xf>
    <xf numFmtId="0" fontId="0" fillId="0" borderId="0" xfId="0" applyAlignment="1">
      <alignment horizontal="center"/>
    </xf>
    <xf numFmtId="0" fontId="0" fillId="0" borderId="6" xfId="0" applyBorder="1" applyAlignment="1">
      <alignment vertical="center" wrapText="1"/>
    </xf>
    <xf numFmtId="164" fontId="0" fillId="0" borderId="6" xfId="0" applyNumberFormat="1" applyBorder="1" applyAlignment="1">
      <alignment vertical="center" wrapText="1"/>
    </xf>
    <xf numFmtId="10" fontId="0" fillId="0" borderId="2" xfId="4" applyNumberFormat="1" applyFont="1" applyBorder="1" applyAlignment="1">
      <alignment vertical="center" wrapText="1"/>
    </xf>
    <xf numFmtId="0" fontId="2" fillId="0" borderId="2" xfId="0" applyFont="1" applyBorder="1" applyAlignment="1">
      <alignment vertical="center" wrapText="1"/>
    </xf>
    <xf numFmtId="0" fontId="0" fillId="0" borderId="2" xfId="0" applyBorder="1" applyAlignment="1">
      <alignment horizontal="center" vertical="center" wrapText="1"/>
    </xf>
    <xf numFmtId="0" fontId="0" fillId="0" borderId="6" xfId="0" applyBorder="1" applyAlignment="1">
      <alignment horizontal="center" vertical="center" wrapText="1"/>
    </xf>
    <xf numFmtId="0" fontId="3" fillId="0" borderId="3" xfId="0" applyFont="1" applyBorder="1" applyAlignment="1">
      <alignment vertical="center" wrapText="1"/>
    </xf>
    <xf numFmtId="10" fontId="3" fillId="0" borderId="3" xfId="4" applyNumberFormat="1" applyFont="1" applyBorder="1" applyAlignment="1">
      <alignment vertical="center" wrapText="1"/>
    </xf>
    <xf numFmtId="0" fontId="3" fillId="0" borderId="2" xfId="0" applyFont="1" applyBorder="1" applyAlignment="1">
      <alignment vertical="center" wrapText="1"/>
    </xf>
    <xf numFmtId="0" fontId="14" fillId="0" borderId="2" xfId="0" applyFont="1" applyBorder="1" applyAlignment="1">
      <alignment horizontal="center" vertical="center" wrapText="1"/>
    </xf>
    <xf numFmtId="0" fontId="14" fillId="0" borderId="2" xfId="0" applyFont="1" applyBorder="1" applyAlignment="1">
      <alignment vertical="center" wrapText="1"/>
    </xf>
    <xf numFmtId="10" fontId="14" fillId="0" borderId="2" xfId="4" applyNumberFormat="1" applyFont="1" applyBorder="1" applyAlignment="1">
      <alignment vertical="center" wrapText="1"/>
    </xf>
    <xf numFmtId="0" fontId="14" fillId="0" borderId="0" xfId="0" applyFont="1"/>
    <xf numFmtId="166" fontId="3" fillId="0" borderId="0" xfId="0" applyNumberFormat="1" applyFont="1" applyAlignment="1">
      <alignment vertical="center" wrapText="1"/>
    </xf>
    <xf numFmtId="0" fontId="31" fillId="0" borderId="0" xfId="0" applyFont="1"/>
    <xf numFmtId="0" fontId="33" fillId="0" borderId="0" xfId="0" applyFont="1" applyAlignment="1">
      <alignment horizontal="right" vertical="center"/>
    </xf>
    <xf numFmtId="0" fontId="34" fillId="0" borderId="0" xfId="0" applyFont="1"/>
    <xf numFmtId="0" fontId="35" fillId="0" borderId="0" xfId="0" applyFont="1" applyAlignment="1">
      <alignment horizontal="right" vertical="center"/>
    </xf>
    <xf numFmtId="3" fontId="3" fillId="0" borderId="3" xfId="0" applyNumberFormat="1" applyFont="1" applyBorder="1" applyAlignment="1">
      <alignment horizontal="right" vertical="center" wrapText="1"/>
    </xf>
    <xf numFmtId="10" fontId="3" fillId="0" borderId="3" xfId="0" applyNumberFormat="1" applyFont="1" applyBorder="1" applyAlignment="1">
      <alignment horizontal="right" vertical="center" wrapText="1"/>
    </xf>
    <xf numFmtId="3" fontId="3" fillId="0" borderId="2" xfId="0" applyNumberFormat="1" applyFont="1" applyBorder="1" applyAlignment="1">
      <alignment horizontal="right" vertical="center" wrapText="1"/>
    </xf>
    <xf numFmtId="10" fontId="3" fillId="0" borderId="2" xfId="0" applyNumberFormat="1" applyFont="1" applyBorder="1" applyAlignment="1">
      <alignment horizontal="right" vertical="center" wrapText="1"/>
    </xf>
    <xf numFmtId="3" fontId="14" fillId="0" borderId="2" xfId="0" applyNumberFormat="1" applyFont="1" applyBorder="1" applyAlignment="1">
      <alignment horizontal="right" vertical="center" wrapText="1"/>
    </xf>
    <xf numFmtId="10" fontId="14" fillId="0" borderId="2" xfId="0" applyNumberFormat="1" applyFont="1" applyBorder="1" applyAlignment="1">
      <alignment horizontal="right" vertical="center" wrapText="1"/>
    </xf>
    <xf numFmtId="0" fontId="3" fillId="0" borderId="2" xfId="0" quotePrefix="1" applyFont="1" applyBorder="1" applyAlignment="1">
      <alignment vertical="center" wrapText="1"/>
    </xf>
    <xf numFmtId="0" fontId="3" fillId="0" borderId="2" xfId="0" applyFont="1" applyBorder="1" applyAlignment="1">
      <alignment horizontal="right" vertical="center" wrapText="1"/>
    </xf>
    <xf numFmtId="165" fontId="3" fillId="0" borderId="2" xfId="1" applyNumberFormat="1" applyFont="1" applyBorder="1" applyAlignment="1">
      <alignment horizontal="right" vertical="center" wrapText="1"/>
    </xf>
    <xf numFmtId="0" fontId="34" fillId="0" borderId="6" xfId="0" applyFont="1" applyBorder="1" applyAlignment="1">
      <alignment vertical="center" wrapText="1"/>
    </xf>
    <xf numFmtId="3" fontId="34" fillId="0" borderId="0" xfId="0" applyNumberFormat="1" applyFont="1"/>
    <xf numFmtId="0" fontId="12" fillId="0" borderId="0" xfId="0" applyFont="1"/>
    <xf numFmtId="0" fontId="1" fillId="0" borderId="2" xfId="0" applyFont="1" applyBorder="1" applyAlignment="1">
      <alignment horizontal="center" vertical="center" wrapText="1"/>
    </xf>
    <xf numFmtId="0" fontId="1" fillId="0" borderId="2" xfId="0" applyFont="1" applyBorder="1" applyAlignment="1">
      <alignment vertical="center" wrapText="1"/>
    </xf>
    <xf numFmtId="3" fontId="1" fillId="0" borderId="2" xfId="0" applyNumberFormat="1" applyFont="1" applyBorder="1" applyAlignment="1">
      <alignment horizontal="right" vertical="center" wrapText="1"/>
    </xf>
    <xf numFmtId="10" fontId="1" fillId="0" borderId="2" xfId="0" applyNumberFormat="1" applyFont="1" applyBorder="1" applyAlignment="1">
      <alignment horizontal="right" vertical="center" wrapText="1"/>
    </xf>
    <xf numFmtId="0" fontId="1" fillId="0" borderId="2" xfId="0" quotePrefix="1" applyFont="1" applyBorder="1" applyAlignment="1">
      <alignment vertical="center" wrapText="1"/>
    </xf>
    <xf numFmtId="167" fontId="34" fillId="0" borderId="0" xfId="4" applyNumberFormat="1" applyFont="1"/>
    <xf numFmtId="0" fontId="36" fillId="0" borderId="0" xfId="0" applyFont="1"/>
    <xf numFmtId="0" fontId="1" fillId="0" borderId="2" xfId="0" applyFont="1" applyBorder="1" applyAlignment="1">
      <alignment horizontal="right" vertical="center" wrapText="1"/>
    </xf>
    <xf numFmtId="3" fontId="29" fillId="0" borderId="3" xfId="0" applyNumberFormat="1" applyFont="1" applyBorder="1" applyAlignment="1">
      <alignment vertical="center" wrapText="1"/>
    </xf>
    <xf numFmtId="3" fontId="29" fillId="0" borderId="2" xfId="0" applyNumberFormat="1" applyFont="1" applyBorder="1" applyAlignment="1">
      <alignment vertical="center" wrapText="1"/>
    </xf>
    <xf numFmtId="3" fontId="30" fillId="0" borderId="2" xfId="0" applyNumberFormat="1" applyFont="1" applyBorder="1" applyAlignment="1">
      <alignment vertical="center" wrapText="1"/>
    </xf>
    <xf numFmtId="3" fontId="30" fillId="0" borderId="2" xfId="1" applyNumberFormat="1" applyFont="1" applyBorder="1" applyAlignment="1">
      <alignment vertical="center" wrapText="1"/>
    </xf>
    <xf numFmtId="3" fontId="18" fillId="0" borderId="6" xfId="0" applyNumberFormat="1" applyFont="1" applyBorder="1" applyAlignment="1">
      <alignment vertical="center" wrapText="1"/>
    </xf>
    <xf numFmtId="165" fontId="3" fillId="0" borderId="3" xfId="1" applyNumberFormat="1" applyFont="1" applyBorder="1" applyAlignment="1">
      <alignment vertical="center" wrapText="1"/>
    </xf>
    <xf numFmtId="165" fontId="0" fillId="0" borderId="2" xfId="1" applyNumberFormat="1" applyFont="1" applyBorder="1" applyAlignment="1">
      <alignment vertical="center" wrapText="1"/>
    </xf>
    <xf numFmtId="165" fontId="14" fillId="0" borderId="2" xfId="1" applyNumberFormat="1" applyFont="1" applyBorder="1" applyAlignment="1">
      <alignment vertical="center" wrapText="1"/>
    </xf>
    <xf numFmtId="165" fontId="0" fillId="0" borderId="6" xfId="1" applyNumberFormat="1" applyFont="1" applyBorder="1" applyAlignment="1">
      <alignment vertical="center" wrapText="1"/>
    </xf>
    <xf numFmtId="0" fontId="31" fillId="0" borderId="0" xfId="0" applyFont="1" applyAlignment="1">
      <alignment horizontal="center"/>
    </xf>
    <xf numFmtId="0" fontId="18" fillId="0" borderId="0" xfId="0" applyFont="1" applyAlignment="1">
      <alignment horizontal="center"/>
    </xf>
    <xf numFmtId="0" fontId="5" fillId="0" borderId="0" xfId="2" applyFont="1" applyAlignment="1">
      <alignment horizontal="center"/>
    </xf>
    <xf numFmtId="0" fontId="2" fillId="0" borderId="1" xfId="2" applyFont="1" applyBorder="1" applyAlignment="1">
      <alignment horizontal="center"/>
    </xf>
    <xf numFmtId="0" fontId="3" fillId="0" borderId="3" xfId="2" applyFont="1" applyBorder="1" applyAlignment="1">
      <alignment horizontal="center" vertical="center" wrapText="1"/>
    </xf>
    <xf numFmtId="0" fontId="3" fillId="0" borderId="2" xfId="2" applyFont="1" applyBorder="1" applyAlignment="1">
      <alignment horizontal="center" vertical="center" wrapText="1"/>
    </xf>
    <xf numFmtId="0" fontId="3" fillId="0" borderId="6" xfId="2" applyFont="1" applyBorder="1" applyAlignment="1">
      <alignment horizontal="center" vertical="center" wrapText="1"/>
    </xf>
    <xf numFmtId="0" fontId="3" fillId="0" borderId="8" xfId="2" applyFont="1" applyBorder="1" applyAlignment="1">
      <alignment horizontal="center" vertical="center" wrapText="1"/>
    </xf>
    <xf numFmtId="0" fontId="3" fillId="0" borderId="7" xfId="2" applyFont="1" applyBorder="1" applyAlignment="1">
      <alignment horizontal="center" vertical="center" wrapText="1"/>
    </xf>
    <xf numFmtId="0" fontId="3" fillId="0" borderId="9" xfId="2" applyFont="1" applyBorder="1" applyAlignment="1">
      <alignment horizontal="center" vertical="center" wrapText="1"/>
    </xf>
    <xf numFmtId="0" fontId="12" fillId="0" borderId="10" xfId="2" applyFont="1" applyBorder="1" applyAlignment="1">
      <alignment horizontal="center" vertical="center"/>
    </xf>
    <xf numFmtId="0" fontId="12" fillId="0" borderId="11" xfId="2" applyFont="1" applyBorder="1" applyAlignment="1">
      <alignment horizontal="center" vertical="center"/>
    </xf>
    <xf numFmtId="0" fontId="13" fillId="0" borderId="0" xfId="0" applyFont="1" applyAlignment="1">
      <alignment horizontal="center"/>
    </xf>
    <xf numFmtId="0" fontId="3" fillId="0" borderId="4" xfId="2" applyFont="1" applyBorder="1" applyAlignment="1">
      <alignment horizontal="center" vertical="center" wrapText="1"/>
    </xf>
    <xf numFmtId="0" fontId="3" fillId="0" borderId="0" xfId="0" applyFont="1" applyAlignment="1">
      <alignment horizontal="center"/>
    </xf>
    <xf numFmtId="0" fontId="34" fillId="0" borderId="0" xfId="0" applyFont="1" applyAlignment="1">
      <alignment horizontal="center"/>
    </xf>
    <xf numFmtId="0" fontId="5" fillId="0" borderId="0" xfId="0" applyFont="1" applyAlignment="1">
      <alignment horizontal="center" vertical="center" wrapText="1"/>
    </xf>
    <xf numFmtId="0" fontId="5" fillId="0" borderId="0" xfId="0" applyFont="1" applyAlignment="1">
      <alignment horizontal="center" vertical="center"/>
    </xf>
    <xf numFmtId="0" fontId="13" fillId="0" borderId="0" xfId="0" applyFont="1" applyAlignment="1">
      <alignment horizontal="center" vertical="center"/>
    </xf>
    <xf numFmtId="0" fontId="33" fillId="0" borderId="1" xfId="0" applyFont="1" applyBorder="1" applyAlignment="1">
      <alignment horizontal="center"/>
    </xf>
    <xf numFmtId="0" fontId="3" fillId="0" borderId="5" xfId="0" applyFont="1" applyBorder="1" applyAlignment="1">
      <alignment horizontal="center" vertical="center" wrapText="1"/>
    </xf>
    <xf numFmtId="0" fontId="29" fillId="0" borderId="0" xfId="0" applyFont="1" applyAlignment="1">
      <alignment horizontal="center" vertical="center" wrapText="1"/>
    </xf>
    <xf numFmtId="0" fontId="29" fillId="0" borderId="0" xfId="0" applyFont="1" applyAlignment="1">
      <alignment horizontal="center" vertical="center"/>
    </xf>
    <xf numFmtId="0" fontId="32" fillId="0" borderId="0" xfId="0" applyFont="1" applyAlignment="1">
      <alignment horizontal="center" vertical="center"/>
    </xf>
    <xf numFmtId="0" fontId="25" fillId="0" borderId="8" xfId="0" applyFont="1" applyBorder="1" applyAlignment="1">
      <alignment horizontal="center" vertical="center" wrapText="1"/>
    </xf>
    <xf numFmtId="0" fontId="25" fillId="0" borderId="9" xfId="0" applyFont="1" applyBorder="1" applyAlignment="1">
      <alignment horizontal="center" vertical="center" wrapText="1"/>
    </xf>
    <xf numFmtId="0" fontId="18" fillId="0" borderId="0" xfId="0" applyFont="1" applyAlignment="1">
      <alignment horizontal="right"/>
    </xf>
    <xf numFmtId="0" fontId="25" fillId="0" borderId="0" xfId="0" applyFont="1" applyAlignment="1">
      <alignment horizontal="center" vertical="center"/>
    </xf>
    <xf numFmtId="0" fontId="25" fillId="0" borderId="5" xfId="0" applyFont="1" applyBorder="1" applyAlignment="1">
      <alignment horizontal="center" vertical="center" wrapText="1"/>
    </xf>
    <xf numFmtId="0" fontId="14" fillId="0" borderId="1" xfId="0" applyFont="1" applyBorder="1" applyAlignment="1">
      <alignment horizontal="center"/>
    </xf>
    <xf numFmtId="0" fontId="14" fillId="0" borderId="0" xfId="0" applyFont="1" applyAlignment="1">
      <alignment horizontal="center"/>
    </xf>
  </cellXfs>
  <cellStyles count="5">
    <cellStyle name="Comma" xfId="1" builtinId="3"/>
    <cellStyle name="Normal" xfId="0" builtinId="0"/>
    <cellStyle name="Normal_Sheet1" xfId="2" xr:uid="{00000000-0005-0000-0000-000002000000}"/>
    <cellStyle name="Normal_Sheet2" xfId="3" xr:uid="{00000000-0005-0000-0000-000003000000}"/>
    <cellStyle name="Percent" xfId="4"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
  <sheetViews>
    <sheetView workbookViewId="0"/>
  </sheetViews>
  <sheetFormatPr defaultRowHeight="15.75" x14ac:dyDescent="0.25"/>
  <sheetData/>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F52"/>
  <sheetViews>
    <sheetView workbookViewId="0">
      <selection activeCell="B23" sqref="B23"/>
    </sheetView>
  </sheetViews>
  <sheetFormatPr defaultRowHeight="15" x14ac:dyDescent="0.25"/>
  <cols>
    <col min="1" max="1" width="7.125" style="47" customWidth="1"/>
    <col min="2" max="2" width="60.125" style="47" customWidth="1"/>
    <col min="3" max="3" width="19.5" style="47" customWidth="1"/>
    <col min="4" max="4" width="17.25" style="47" customWidth="1"/>
    <col min="5" max="5" width="15.625" style="47" customWidth="1"/>
    <col min="6" max="6" width="15.125" style="47" customWidth="1"/>
    <col min="7" max="16384" width="9" style="47"/>
  </cols>
  <sheetData>
    <row r="1" spans="1:6" ht="15.75" x14ac:dyDescent="0.25">
      <c r="A1" s="143" t="s">
        <v>144</v>
      </c>
      <c r="B1" s="143"/>
      <c r="C1" s="143"/>
      <c r="D1" s="143"/>
      <c r="E1" s="143"/>
      <c r="F1" s="143"/>
    </row>
    <row r="2" spans="1:6" x14ac:dyDescent="0.25">
      <c r="A2" s="48"/>
      <c r="B2" s="169" t="s">
        <v>145</v>
      </c>
      <c r="C2" s="169"/>
      <c r="D2" s="169"/>
      <c r="E2" s="169"/>
      <c r="F2" s="169"/>
    </row>
    <row r="3" spans="1:6" ht="25.5" customHeight="1" x14ac:dyDescent="0.25">
      <c r="A3" s="170" t="s">
        <v>160</v>
      </c>
      <c r="B3" s="170"/>
      <c r="C3" s="170"/>
      <c r="D3" s="170"/>
      <c r="E3" s="170"/>
      <c r="F3" s="170"/>
    </row>
    <row r="4" spans="1:6" ht="16.5" x14ac:dyDescent="0.25">
      <c r="A4" s="166" t="s">
        <v>166</v>
      </c>
      <c r="B4" s="166"/>
      <c r="C4" s="166"/>
      <c r="D4" s="166"/>
      <c r="E4" s="166"/>
      <c r="F4" s="166"/>
    </row>
    <row r="5" spans="1:6" ht="29.25" customHeight="1" x14ac:dyDescent="0.25">
      <c r="A5" s="49" t="s">
        <v>128</v>
      </c>
      <c r="C5" s="80"/>
      <c r="D5" s="90"/>
      <c r="E5" s="90"/>
      <c r="F5" s="80" t="s">
        <v>67</v>
      </c>
    </row>
    <row r="6" spans="1:6" ht="18" customHeight="1" x14ac:dyDescent="0.25">
      <c r="A6" s="167" t="s">
        <v>1</v>
      </c>
      <c r="B6" s="167" t="s">
        <v>2</v>
      </c>
      <c r="C6" s="167" t="s">
        <v>26</v>
      </c>
      <c r="D6" s="171" t="s">
        <v>3</v>
      </c>
      <c r="E6" s="171" t="s">
        <v>29</v>
      </c>
      <c r="F6" s="171"/>
    </row>
    <row r="7" spans="1:6" ht="31.5" customHeight="1" x14ac:dyDescent="0.25">
      <c r="A7" s="168"/>
      <c r="B7" s="168"/>
      <c r="C7" s="168"/>
      <c r="D7" s="171"/>
      <c r="E7" s="61" t="s">
        <v>27</v>
      </c>
      <c r="F7" s="61" t="s">
        <v>146</v>
      </c>
    </row>
    <row r="8" spans="1:6" ht="16.5" x14ac:dyDescent="0.25">
      <c r="A8" s="81" t="s">
        <v>4</v>
      </c>
      <c r="B8" s="81" t="s">
        <v>7</v>
      </c>
      <c r="C8" s="81">
        <v>1</v>
      </c>
      <c r="D8" s="61">
        <v>2</v>
      </c>
      <c r="E8" s="61" t="s">
        <v>30</v>
      </c>
      <c r="F8" s="61" t="s">
        <v>31</v>
      </c>
    </row>
    <row r="9" spans="1:6" ht="24" customHeight="1" x14ac:dyDescent="0.25">
      <c r="A9" s="82"/>
      <c r="B9" s="83" t="s">
        <v>46</v>
      </c>
      <c r="C9" s="134">
        <f>C10+C11+C48</f>
        <v>623999.36</v>
      </c>
      <c r="D9" s="134">
        <f>D10+D11+D48</f>
        <v>859738.07254900003</v>
      </c>
      <c r="E9" s="134">
        <f>D9-C9</f>
        <v>235738.71254900005</v>
      </c>
      <c r="F9" s="92">
        <f>D9/C9</f>
        <v>1.3777867857893316</v>
      </c>
    </row>
    <row r="10" spans="1:6" ht="24" customHeight="1" x14ac:dyDescent="0.25">
      <c r="A10" s="84" t="s">
        <v>4</v>
      </c>
      <c r="B10" s="85" t="s">
        <v>129</v>
      </c>
      <c r="C10" s="135">
        <v>86617.36</v>
      </c>
      <c r="D10" s="135">
        <v>161104.71094300001</v>
      </c>
      <c r="E10" s="135">
        <f>D10-C10</f>
        <v>74487.350943000012</v>
      </c>
      <c r="F10" s="93">
        <f>D10/C10</f>
        <v>1.8599586842983902</v>
      </c>
    </row>
    <row r="11" spans="1:6" ht="24" customHeight="1" x14ac:dyDescent="0.25">
      <c r="A11" s="84" t="s">
        <v>7</v>
      </c>
      <c r="B11" s="85" t="s">
        <v>130</v>
      </c>
      <c r="C11" s="135">
        <f>C12+C29+C44+C45+C46+C47</f>
        <v>537382</v>
      </c>
      <c r="D11" s="135">
        <f>D12+D29+D44+D45+D46+D47</f>
        <v>602919.87409599999</v>
      </c>
      <c r="E11" s="135">
        <f t="shared" ref="E11:E48" si="0">D11-C11</f>
        <v>65537.874095999985</v>
      </c>
      <c r="F11" s="93">
        <f>D11/C11</f>
        <v>1.1219577025207395</v>
      </c>
    </row>
    <row r="12" spans="1:6" ht="24" customHeight="1" x14ac:dyDescent="0.25">
      <c r="A12" s="84" t="s">
        <v>5</v>
      </c>
      <c r="B12" s="85" t="s">
        <v>107</v>
      </c>
      <c r="C12" s="135">
        <f>C13+C27+C28</f>
        <v>63714</v>
      </c>
      <c r="D12" s="135">
        <f>D13+D27+D28</f>
        <v>72588</v>
      </c>
      <c r="E12" s="135">
        <f t="shared" si="0"/>
        <v>8874</v>
      </c>
      <c r="F12" s="93">
        <f>D12/C12</f>
        <v>1.1392786514737734</v>
      </c>
    </row>
    <row r="13" spans="1:6" ht="24" customHeight="1" x14ac:dyDescent="0.25">
      <c r="A13" s="86">
        <v>1</v>
      </c>
      <c r="B13" s="87" t="s">
        <v>108</v>
      </c>
      <c r="C13" s="136">
        <v>63714</v>
      </c>
      <c r="D13" s="137">
        <v>72588</v>
      </c>
      <c r="E13" s="137">
        <f t="shared" si="0"/>
        <v>8874</v>
      </c>
      <c r="F13" s="94">
        <f>D13/C13</f>
        <v>1.1392786514737734</v>
      </c>
    </row>
    <row r="14" spans="1:6" ht="24" customHeight="1" x14ac:dyDescent="0.25">
      <c r="A14" s="86" t="s">
        <v>34</v>
      </c>
      <c r="B14" s="87" t="s">
        <v>110</v>
      </c>
      <c r="C14" s="136"/>
      <c r="D14" s="137">
        <v>11807.635</v>
      </c>
      <c r="E14" s="137">
        <f t="shared" si="0"/>
        <v>11807.635</v>
      </c>
      <c r="F14" s="94"/>
    </row>
    <row r="15" spans="1:6" ht="24" customHeight="1" x14ac:dyDescent="0.25">
      <c r="A15" s="86" t="s">
        <v>34</v>
      </c>
      <c r="B15" s="87" t="s">
        <v>111</v>
      </c>
      <c r="C15" s="136"/>
      <c r="D15" s="137"/>
      <c r="E15" s="137">
        <f t="shared" si="0"/>
        <v>0</v>
      </c>
      <c r="F15" s="94"/>
    </row>
    <row r="16" spans="1:6" ht="24" customHeight="1" x14ac:dyDescent="0.25">
      <c r="A16" s="86" t="s">
        <v>34</v>
      </c>
      <c r="B16" s="87" t="s">
        <v>131</v>
      </c>
      <c r="C16" s="136"/>
      <c r="D16" s="137">
        <v>35.042417999999998</v>
      </c>
      <c r="E16" s="137">
        <f t="shared" si="0"/>
        <v>35.042417999999998</v>
      </c>
      <c r="F16" s="94"/>
    </row>
    <row r="17" spans="1:6" ht="24" customHeight="1" x14ac:dyDescent="0.25">
      <c r="A17" s="86" t="s">
        <v>34</v>
      </c>
      <c r="B17" s="87" t="s">
        <v>132</v>
      </c>
      <c r="C17" s="136"/>
      <c r="D17" s="137">
        <v>1000</v>
      </c>
      <c r="E17" s="137">
        <f t="shared" si="0"/>
        <v>1000</v>
      </c>
      <c r="F17" s="94"/>
    </row>
    <row r="18" spans="1:6" ht="24" customHeight="1" x14ac:dyDescent="0.25">
      <c r="A18" s="86" t="s">
        <v>34</v>
      </c>
      <c r="B18" s="87" t="s">
        <v>133</v>
      </c>
      <c r="C18" s="136"/>
      <c r="D18" s="137">
        <v>196.054</v>
      </c>
      <c r="E18" s="137">
        <f t="shared" si="0"/>
        <v>196.054</v>
      </c>
      <c r="F18" s="94"/>
    </row>
    <row r="19" spans="1:6" ht="24" customHeight="1" x14ac:dyDescent="0.25">
      <c r="A19" s="86" t="s">
        <v>34</v>
      </c>
      <c r="B19" s="87" t="s">
        <v>134</v>
      </c>
      <c r="C19" s="136"/>
      <c r="D19" s="137">
        <v>8150.2190000000001</v>
      </c>
      <c r="E19" s="137">
        <f t="shared" si="0"/>
        <v>8150.2190000000001</v>
      </c>
      <c r="F19" s="94"/>
    </row>
    <row r="20" spans="1:6" ht="24" customHeight="1" x14ac:dyDescent="0.25">
      <c r="A20" s="86" t="s">
        <v>34</v>
      </c>
      <c r="B20" s="87" t="s">
        <v>135</v>
      </c>
      <c r="C20" s="136"/>
      <c r="D20" s="137">
        <v>16.62</v>
      </c>
      <c r="E20" s="137">
        <f t="shared" si="0"/>
        <v>16.62</v>
      </c>
      <c r="F20" s="94"/>
    </row>
    <row r="21" spans="1:6" ht="24" customHeight="1" x14ac:dyDescent="0.25">
      <c r="A21" s="86" t="s">
        <v>34</v>
      </c>
      <c r="B21" s="87" t="s">
        <v>136</v>
      </c>
      <c r="C21" s="136"/>
      <c r="D21" s="137">
        <v>1391.752</v>
      </c>
      <c r="E21" s="137">
        <f t="shared" si="0"/>
        <v>1391.752</v>
      </c>
      <c r="F21" s="94"/>
    </row>
    <row r="22" spans="1:6" ht="24" customHeight="1" x14ac:dyDescent="0.25">
      <c r="A22" s="86" t="s">
        <v>34</v>
      </c>
      <c r="B22" s="87" t="s">
        <v>137</v>
      </c>
      <c r="C22" s="136"/>
      <c r="D22" s="137">
        <v>315</v>
      </c>
      <c r="E22" s="137">
        <f t="shared" si="0"/>
        <v>315</v>
      </c>
      <c r="F22" s="94"/>
    </row>
    <row r="23" spans="1:6" ht="24" customHeight="1" x14ac:dyDescent="0.25">
      <c r="A23" s="86" t="s">
        <v>34</v>
      </c>
      <c r="B23" s="87" t="s">
        <v>138</v>
      </c>
      <c r="C23" s="136"/>
      <c r="D23" s="137">
        <v>44876.357064000003</v>
      </c>
      <c r="E23" s="137">
        <f t="shared" si="0"/>
        <v>44876.357064000003</v>
      </c>
      <c r="F23" s="94"/>
    </row>
    <row r="24" spans="1:6" ht="24" customHeight="1" x14ac:dyDescent="0.25">
      <c r="A24" s="86" t="s">
        <v>34</v>
      </c>
      <c r="B24" s="87" t="s">
        <v>139</v>
      </c>
      <c r="C24" s="136"/>
      <c r="D24" s="137">
        <v>1766.04</v>
      </c>
      <c r="E24" s="137">
        <f t="shared" si="0"/>
        <v>1766.04</v>
      </c>
      <c r="F24" s="94"/>
    </row>
    <row r="25" spans="1:6" ht="24" customHeight="1" x14ac:dyDescent="0.25">
      <c r="A25" s="86" t="s">
        <v>34</v>
      </c>
      <c r="B25" s="87" t="s">
        <v>140</v>
      </c>
      <c r="C25" s="136"/>
      <c r="D25" s="137">
        <v>3033</v>
      </c>
      <c r="E25" s="137">
        <f t="shared" si="0"/>
        <v>3033</v>
      </c>
      <c r="F25" s="94"/>
    </row>
    <row r="26" spans="1:6" ht="24" customHeight="1" x14ac:dyDescent="0.25">
      <c r="A26" s="86" t="s">
        <v>34</v>
      </c>
      <c r="B26" s="87" t="s">
        <v>141</v>
      </c>
      <c r="C26" s="136"/>
      <c r="D26" s="137"/>
      <c r="E26" s="137">
        <f t="shared" si="0"/>
        <v>0</v>
      </c>
      <c r="F26" s="94"/>
    </row>
    <row r="27" spans="1:6" ht="45" customHeight="1" x14ac:dyDescent="0.25">
      <c r="A27" s="86">
        <v>2</v>
      </c>
      <c r="B27" s="87" t="s">
        <v>115</v>
      </c>
      <c r="C27" s="136"/>
      <c r="D27" s="137"/>
      <c r="E27" s="137">
        <f t="shared" si="0"/>
        <v>0</v>
      </c>
      <c r="F27" s="94"/>
    </row>
    <row r="28" spans="1:6" ht="24" customHeight="1" x14ac:dyDescent="0.25">
      <c r="A28" s="86">
        <v>3</v>
      </c>
      <c r="B28" s="87" t="s">
        <v>116</v>
      </c>
      <c r="C28" s="136"/>
      <c r="D28" s="137"/>
      <c r="E28" s="137">
        <f t="shared" si="0"/>
        <v>0</v>
      </c>
      <c r="F28" s="94"/>
    </row>
    <row r="29" spans="1:6" ht="24" customHeight="1" x14ac:dyDescent="0.25">
      <c r="A29" s="84" t="s">
        <v>6</v>
      </c>
      <c r="B29" s="85" t="s">
        <v>11</v>
      </c>
      <c r="C29" s="135">
        <f>SUM(C30:C43)</f>
        <v>465259</v>
      </c>
      <c r="D29" s="135">
        <f>SUM(D30:D43)</f>
        <v>530331.87409599999</v>
      </c>
      <c r="E29" s="135">
        <f t="shared" si="0"/>
        <v>65072.874095999985</v>
      </c>
      <c r="F29" s="93">
        <f>D29/C29</f>
        <v>1.1398637621109962</v>
      </c>
    </row>
    <row r="30" spans="1:6" ht="24" customHeight="1" x14ac:dyDescent="0.25">
      <c r="A30" s="86" t="s">
        <v>34</v>
      </c>
      <c r="B30" s="87" t="s">
        <v>110</v>
      </c>
      <c r="C30" s="136">
        <v>225532</v>
      </c>
      <c r="D30" s="136">
        <v>261933.87393900001</v>
      </c>
      <c r="E30" s="136">
        <f t="shared" si="0"/>
        <v>36401.873939000012</v>
      </c>
      <c r="F30" s="94">
        <f>D30/C30</f>
        <v>1.1614044744825569</v>
      </c>
    </row>
    <row r="31" spans="1:6" ht="24" customHeight="1" x14ac:dyDescent="0.25">
      <c r="A31" s="86" t="s">
        <v>34</v>
      </c>
      <c r="B31" s="87" t="s">
        <v>117</v>
      </c>
      <c r="C31" s="136"/>
      <c r="D31" s="136"/>
      <c r="E31" s="136"/>
      <c r="F31" s="94"/>
    </row>
    <row r="32" spans="1:6" ht="24" customHeight="1" x14ac:dyDescent="0.25">
      <c r="A32" s="86" t="s">
        <v>34</v>
      </c>
      <c r="B32" s="87" t="s">
        <v>131</v>
      </c>
      <c r="C32" s="136">
        <v>10081</v>
      </c>
      <c r="D32" s="136">
        <v>11851.586218</v>
      </c>
      <c r="E32" s="136">
        <f t="shared" si="0"/>
        <v>1770.5862180000004</v>
      </c>
      <c r="F32" s="94">
        <f t="shared" ref="F32:F43" si="1">D32/C32</f>
        <v>1.1756359704394406</v>
      </c>
    </row>
    <row r="33" spans="1:6" ht="24" customHeight="1" x14ac:dyDescent="0.25">
      <c r="A33" s="86" t="s">
        <v>34</v>
      </c>
      <c r="B33" s="87" t="s">
        <v>132</v>
      </c>
      <c r="C33" s="136">
        <v>2615</v>
      </c>
      <c r="D33" s="136">
        <v>5008.9830700000002</v>
      </c>
      <c r="E33" s="136">
        <f t="shared" si="0"/>
        <v>2393.9830700000002</v>
      </c>
      <c r="F33" s="94">
        <f t="shared" si="1"/>
        <v>1.9154810975143404</v>
      </c>
    </row>
    <row r="34" spans="1:6" ht="24" customHeight="1" x14ac:dyDescent="0.25">
      <c r="A34" s="86" t="s">
        <v>34</v>
      </c>
      <c r="B34" s="87" t="s">
        <v>133</v>
      </c>
      <c r="C34" s="136">
        <v>2770</v>
      </c>
      <c r="D34" s="136">
        <v>3591.6793750000002</v>
      </c>
      <c r="E34" s="136">
        <f t="shared" si="0"/>
        <v>821.67937500000016</v>
      </c>
      <c r="F34" s="94">
        <f t="shared" si="1"/>
        <v>1.296635153429603</v>
      </c>
    </row>
    <row r="35" spans="1:6" ht="24" customHeight="1" x14ac:dyDescent="0.25">
      <c r="A35" s="86" t="s">
        <v>34</v>
      </c>
      <c r="B35" s="87" t="s">
        <v>134</v>
      </c>
      <c r="C35" s="136">
        <v>1634</v>
      </c>
      <c r="D35" s="136">
        <v>7648.8875010000002</v>
      </c>
      <c r="E35" s="136">
        <f t="shared" si="0"/>
        <v>6014.8875010000002</v>
      </c>
      <c r="F35" s="94">
        <f t="shared" si="1"/>
        <v>4.6810817019583846</v>
      </c>
    </row>
    <row r="36" spans="1:6" ht="24" customHeight="1" x14ac:dyDescent="0.25">
      <c r="A36" s="86" t="s">
        <v>34</v>
      </c>
      <c r="B36" s="87" t="s">
        <v>142</v>
      </c>
      <c r="C36" s="136">
        <v>1168</v>
      </c>
      <c r="D36" s="136">
        <v>1514.9180699999999</v>
      </c>
      <c r="E36" s="136">
        <f t="shared" si="0"/>
        <v>346.91806999999994</v>
      </c>
      <c r="F36" s="94">
        <f t="shared" si="1"/>
        <v>1.2970188955479451</v>
      </c>
    </row>
    <row r="37" spans="1:6" ht="24" customHeight="1" x14ac:dyDescent="0.25">
      <c r="A37" s="86" t="s">
        <v>34</v>
      </c>
      <c r="B37" s="87" t="s">
        <v>136</v>
      </c>
      <c r="C37" s="136">
        <v>774</v>
      </c>
      <c r="D37" s="136">
        <v>1055.363298</v>
      </c>
      <c r="E37" s="136">
        <f t="shared" si="0"/>
        <v>281.36329799999999</v>
      </c>
      <c r="F37" s="94">
        <f t="shared" si="1"/>
        <v>1.363518472868217</v>
      </c>
    </row>
    <row r="38" spans="1:6" ht="24" customHeight="1" x14ac:dyDescent="0.25">
      <c r="A38" s="86" t="s">
        <v>34</v>
      </c>
      <c r="B38" s="87" t="s">
        <v>137</v>
      </c>
      <c r="C38" s="136">
        <v>4392</v>
      </c>
      <c r="D38" s="136">
        <v>2862.6492539999999</v>
      </c>
      <c r="E38" s="136">
        <f t="shared" si="0"/>
        <v>-1529.3507460000001</v>
      </c>
      <c r="F38" s="94">
        <f t="shared" si="1"/>
        <v>0.65178717076502735</v>
      </c>
    </row>
    <row r="39" spans="1:6" ht="24" customHeight="1" x14ac:dyDescent="0.25">
      <c r="A39" s="86" t="s">
        <v>34</v>
      </c>
      <c r="B39" s="87" t="s">
        <v>138</v>
      </c>
      <c r="C39" s="136">
        <v>55562</v>
      </c>
      <c r="D39" s="136">
        <v>80605.63751</v>
      </c>
      <c r="E39" s="136">
        <f t="shared" si="0"/>
        <v>25043.63751</v>
      </c>
      <c r="F39" s="94">
        <f t="shared" si="1"/>
        <v>1.4507331901299449</v>
      </c>
    </row>
    <row r="40" spans="1:6" ht="24" customHeight="1" x14ac:dyDescent="0.25">
      <c r="A40" s="86" t="s">
        <v>34</v>
      </c>
      <c r="B40" s="87" t="s">
        <v>139</v>
      </c>
      <c r="C40" s="136">
        <v>84633</v>
      </c>
      <c r="D40" s="136">
        <v>112423.689</v>
      </c>
      <c r="E40" s="136">
        <f t="shared" si="0"/>
        <v>27790.688999999998</v>
      </c>
      <c r="F40" s="94">
        <f t="shared" si="1"/>
        <v>1.3283670554039204</v>
      </c>
    </row>
    <row r="41" spans="1:6" ht="24" customHeight="1" x14ac:dyDescent="0.25">
      <c r="A41" s="86" t="s">
        <v>34</v>
      </c>
      <c r="B41" s="87" t="s">
        <v>140</v>
      </c>
      <c r="C41" s="136">
        <v>43698</v>
      </c>
      <c r="D41" s="136">
        <v>40733.313034999999</v>
      </c>
      <c r="E41" s="136">
        <f t="shared" si="0"/>
        <v>-2964.6869650000008</v>
      </c>
      <c r="F41" s="94">
        <f t="shared" si="1"/>
        <v>0.932155087990297</v>
      </c>
    </row>
    <row r="42" spans="1:6" ht="24" customHeight="1" x14ac:dyDescent="0.25">
      <c r="A42" s="86" t="s">
        <v>34</v>
      </c>
      <c r="B42" s="87" t="s">
        <v>143</v>
      </c>
      <c r="C42" s="136">
        <v>1255</v>
      </c>
      <c r="D42" s="136">
        <v>1101.2938260000001</v>
      </c>
      <c r="E42" s="136">
        <f t="shared" ref="E42" si="2">D42-C42</f>
        <v>-153.70617399999992</v>
      </c>
      <c r="F42" s="94">
        <f t="shared" ref="F42" si="3">D42/C42</f>
        <v>0.87752496095617538</v>
      </c>
    </row>
    <row r="43" spans="1:6" ht="24" customHeight="1" x14ac:dyDescent="0.25">
      <c r="A43" s="86" t="s">
        <v>34</v>
      </c>
      <c r="B43" s="87" t="s">
        <v>164</v>
      </c>
      <c r="C43" s="136">
        <v>31145</v>
      </c>
      <c r="D43" s="136"/>
      <c r="E43" s="136">
        <f t="shared" si="0"/>
        <v>-31145</v>
      </c>
      <c r="F43" s="94">
        <f t="shared" si="1"/>
        <v>0</v>
      </c>
    </row>
    <row r="44" spans="1:6" ht="24" customHeight="1" x14ac:dyDescent="0.25">
      <c r="A44" s="84" t="s">
        <v>40</v>
      </c>
      <c r="B44" s="85" t="s">
        <v>118</v>
      </c>
      <c r="C44" s="135"/>
      <c r="D44" s="135"/>
      <c r="E44" s="136"/>
      <c r="F44" s="91"/>
    </row>
    <row r="45" spans="1:6" ht="24" customHeight="1" x14ac:dyDescent="0.25">
      <c r="A45" s="84" t="s">
        <v>42</v>
      </c>
      <c r="B45" s="85" t="s">
        <v>48</v>
      </c>
      <c r="C45" s="135"/>
      <c r="D45" s="135"/>
      <c r="E45" s="136"/>
      <c r="F45" s="91"/>
    </row>
    <row r="46" spans="1:6" ht="24" customHeight="1" x14ac:dyDescent="0.25">
      <c r="A46" s="84" t="s">
        <v>44</v>
      </c>
      <c r="B46" s="85" t="s">
        <v>49</v>
      </c>
      <c r="C46" s="135">
        <v>8409</v>
      </c>
      <c r="D46" s="135"/>
      <c r="E46" s="136">
        <f t="shared" si="0"/>
        <v>-8409</v>
      </c>
      <c r="F46" s="91"/>
    </row>
    <row r="47" spans="1:6" ht="24" customHeight="1" x14ac:dyDescent="0.25">
      <c r="A47" s="84" t="s">
        <v>64</v>
      </c>
      <c r="B47" s="85" t="s">
        <v>50</v>
      </c>
      <c r="C47" s="135"/>
      <c r="D47" s="135"/>
      <c r="E47" s="136">
        <f t="shared" si="0"/>
        <v>0</v>
      </c>
      <c r="F47" s="91"/>
    </row>
    <row r="48" spans="1:6" ht="24" customHeight="1" x14ac:dyDescent="0.25">
      <c r="A48" s="84" t="s">
        <v>9</v>
      </c>
      <c r="B48" s="85" t="s">
        <v>120</v>
      </c>
      <c r="C48" s="135"/>
      <c r="D48" s="135">
        <v>95713.487510000006</v>
      </c>
      <c r="E48" s="135">
        <f t="shared" si="0"/>
        <v>95713.487510000006</v>
      </c>
      <c r="F48" s="91"/>
    </row>
    <row r="49" spans="1:6" x14ac:dyDescent="0.25">
      <c r="A49" s="88"/>
      <c r="B49" s="58"/>
      <c r="C49" s="138"/>
      <c r="D49" s="138"/>
      <c r="E49" s="138"/>
      <c r="F49" s="89"/>
    </row>
    <row r="50" spans="1:6" x14ac:dyDescent="0.25">
      <c r="A50" s="77"/>
    </row>
    <row r="51" spans="1:6" x14ac:dyDescent="0.25">
      <c r="A51" s="77"/>
    </row>
    <row r="52" spans="1:6" x14ac:dyDescent="0.25">
      <c r="A52" s="78"/>
    </row>
  </sheetData>
  <mergeCells count="9">
    <mergeCell ref="A1:F1"/>
    <mergeCell ref="B2:F2"/>
    <mergeCell ref="A3:F3"/>
    <mergeCell ref="A4:F4"/>
    <mergeCell ref="D6:D7"/>
    <mergeCell ref="E6:F6"/>
    <mergeCell ref="A6:A7"/>
    <mergeCell ref="B6:B7"/>
    <mergeCell ref="C6:C7"/>
  </mergeCells>
  <pageMargins left="0.2" right="0.2" top="0.75" bottom="0.52" header="0.3" footer="0.3"/>
  <pageSetup paperSize="9" orientation="landscape" r:id="rId1"/>
  <headerFooter>
    <oddFooter>&amp;R&amp;P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K33"/>
  <sheetViews>
    <sheetView tabSelected="1" workbookViewId="0">
      <selection activeCell="G13" sqref="G13"/>
    </sheetView>
  </sheetViews>
  <sheetFormatPr defaultRowHeight="15.75" x14ac:dyDescent="0.25"/>
  <cols>
    <col min="1" max="1" width="4.5" style="95" customWidth="1"/>
    <col min="2" max="2" width="31" customWidth="1"/>
    <col min="3" max="3" width="13.125" customWidth="1"/>
    <col min="4" max="4" width="11.875" bestFit="1" customWidth="1"/>
    <col min="5" max="5" width="11.625" customWidth="1"/>
    <col min="6" max="6" width="12.5" customWidth="1"/>
    <col min="7" max="7" width="11.875" bestFit="1" customWidth="1"/>
    <col min="8" max="8" width="12.125" customWidth="1"/>
    <col min="11" max="11" width="9.875" customWidth="1"/>
  </cols>
  <sheetData>
    <row r="1" spans="1:11" x14ac:dyDescent="0.25">
      <c r="A1" s="157" t="s">
        <v>156</v>
      </c>
      <c r="B1" s="157"/>
      <c r="C1" s="157"/>
      <c r="D1" s="157"/>
      <c r="E1" s="157"/>
      <c r="F1" s="157"/>
      <c r="G1" s="157"/>
      <c r="H1" s="157"/>
      <c r="I1" s="157"/>
      <c r="J1" s="157"/>
      <c r="K1" s="157"/>
    </row>
    <row r="2" spans="1:11" x14ac:dyDescent="0.25">
      <c r="A2" s="157" t="s">
        <v>165</v>
      </c>
      <c r="B2" s="157"/>
      <c r="C2" s="157"/>
      <c r="D2" s="157"/>
      <c r="E2" s="157"/>
      <c r="F2" s="157"/>
      <c r="G2" s="157"/>
      <c r="H2" s="157"/>
      <c r="I2" s="157"/>
      <c r="J2" s="157"/>
      <c r="K2" s="157"/>
    </row>
    <row r="3" spans="1:11" x14ac:dyDescent="0.25">
      <c r="A3" s="173" t="s">
        <v>166</v>
      </c>
      <c r="B3" s="173"/>
      <c r="C3" s="173"/>
      <c r="D3" s="173"/>
      <c r="E3" s="173"/>
      <c r="F3" s="173"/>
      <c r="G3" s="173"/>
      <c r="H3" s="173"/>
      <c r="I3" s="173"/>
      <c r="J3" s="173"/>
      <c r="K3" s="173"/>
    </row>
    <row r="4" spans="1:11" x14ac:dyDescent="0.25">
      <c r="B4" s="95"/>
      <c r="C4" s="95"/>
      <c r="D4" s="95"/>
      <c r="E4" s="95"/>
      <c r="F4" s="95"/>
      <c r="G4" s="95"/>
      <c r="H4" s="95"/>
      <c r="I4" s="95"/>
      <c r="J4" s="95"/>
      <c r="K4" s="95"/>
    </row>
    <row r="5" spans="1:11" x14ac:dyDescent="0.25">
      <c r="I5" s="172" t="s">
        <v>157</v>
      </c>
      <c r="J5" s="172"/>
      <c r="K5" s="172"/>
    </row>
    <row r="6" spans="1:11" s="1" customFormat="1" x14ac:dyDescent="0.25">
      <c r="A6" s="163" t="s">
        <v>1</v>
      </c>
      <c r="B6" s="163" t="s">
        <v>68</v>
      </c>
      <c r="C6" s="163" t="s">
        <v>26</v>
      </c>
      <c r="D6" s="163" t="s">
        <v>147</v>
      </c>
      <c r="E6" s="163"/>
      <c r="F6" s="163" t="s">
        <v>3</v>
      </c>
      <c r="G6" s="163" t="s">
        <v>147</v>
      </c>
      <c r="H6" s="163"/>
      <c r="I6" s="163" t="s">
        <v>69</v>
      </c>
      <c r="J6" s="163"/>
      <c r="K6" s="163"/>
    </row>
    <row r="7" spans="1:11" s="1" customFormat="1" ht="47.25" x14ac:dyDescent="0.25">
      <c r="A7" s="163"/>
      <c r="B7" s="163"/>
      <c r="C7" s="163"/>
      <c r="D7" s="14" t="s">
        <v>148</v>
      </c>
      <c r="E7" s="14" t="s">
        <v>149</v>
      </c>
      <c r="F7" s="163"/>
      <c r="G7" s="14" t="s">
        <v>148</v>
      </c>
      <c r="H7" s="14" t="s">
        <v>149</v>
      </c>
      <c r="I7" s="14" t="s">
        <v>150</v>
      </c>
      <c r="J7" s="14" t="s">
        <v>148</v>
      </c>
      <c r="K7" s="14" t="s">
        <v>149</v>
      </c>
    </row>
    <row r="8" spans="1:11" s="1" customFormat="1" x14ac:dyDescent="0.25">
      <c r="A8" s="14" t="s">
        <v>4</v>
      </c>
      <c r="B8" s="14" t="s">
        <v>7</v>
      </c>
      <c r="C8" s="14" t="s">
        <v>151</v>
      </c>
      <c r="D8" s="14">
        <v>2</v>
      </c>
      <c r="E8" s="14">
        <v>3</v>
      </c>
      <c r="F8" s="14" t="s">
        <v>152</v>
      </c>
      <c r="G8" s="14">
        <v>5</v>
      </c>
      <c r="H8" s="14">
        <v>6</v>
      </c>
      <c r="I8" s="14" t="s">
        <v>153</v>
      </c>
      <c r="J8" s="14" t="s">
        <v>154</v>
      </c>
      <c r="K8" s="14" t="s">
        <v>155</v>
      </c>
    </row>
    <row r="9" spans="1:11" s="16" customFormat="1" x14ac:dyDescent="0.25">
      <c r="A9" s="10"/>
      <c r="B9" s="102" t="s">
        <v>46</v>
      </c>
      <c r="C9" s="139">
        <f t="shared" ref="C9:H9" si="0">C10+C29+C32</f>
        <v>537382</v>
      </c>
      <c r="D9" s="139">
        <f t="shared" si="0"/>
        <v>444517.65600000002</v>
      </c>
      <c r="E9" s="139">
        <f t="shared" si="0"/>
        <v>92864.343999999997</v>
      </c>
      <c r="F9" s="139">
        <f t="shared" si="0"/>
        <v>698633.36160599999</v>
      </c>
      <c r="G9" s="139">
        <f t="shared" si="0"/>
        <v>492321.76258800004</v>
      </c>
      <c r="H9" s="139">
        <f t="shared" si="0"/>
        <v>206311.59901800001</v>
      </c>
      <c r="I9" s="103">
        <f t="shared" ref="I9:K12" si="1">F9/C9</f>
        <v>1.3000684087036782</v>
      </c>
      <c r="J9" s="103">
        <f t="shared" si="1"/>
        <v>1.1075415249377631</v>
      </c>
      <c r="K9" s="103">
        <f t="shared" si="1"/>
        <v>2.2216449299205734</v>
      </c>
    </row>
    <row r="10" spans="1:11" s="16" customFormat="1" x14ac:dyDescent="0.25">
      <c r="A10" s="11" t="s">
        <v>4</v>
      </c>
      <c r="B10" s="104" t="s">
        <v>106</v>
      </c>
      <c r="C10" s="38">
        <f t="shared" ref="C10:H10" si="2">C11+C21+C25+C26+C27+C28</f>
        <v>537382</v>
      </c>
      <c r="D10" s="38">
        <f t="shared" si="2"/>
        <v>444517.65600000002</v>
      </c>
      <c r="E10" s="38">
        <f t="shared" si="2"/>
        <v>92864.343999999997</v>
      </c>
      <c r="F10" s="38">
        <f t="shared" si="2"/>
        <v>602919.87409599999</v>
      </c>
      <c r="G10" s="38">
        <f t="shared" si="2"/>
        <v>431902.49715100002</v>
      </c>
      <c r="H10" s="38">
        <f t="shared" si="2"/>
        <v>171017.376945</v>
      </c>
      <c r="I10" s="35">
        <f t="shared" si="1"/>
        <v>1.1219577025207395</v>
      </c>
      <c r="J10" s="35">
        <f t="shared" si="1"/>
        <v>0.97162056742016112</v>
      </c>
      <c r="K10" s="35">
        <f t="shared" si="1"/>
        <v>1.8415827817079071</v>
      </c>
    </row>
    <row r="11" spans="1:11" s="16" customFormat="1" x14ac:dyDescent="0.25">
      <c r="A11" s="11" t="s">
        <v>5</v>
      </c>
      <c r="B11" s="104" t="s">
        <v>10</v>
      </c>
      <c r="C11" s="38">
        <f t="shared" ref="C11:H11" si="3">C12+C19+C20</f>
        <v>63714</v>
      </c>
      <c r="D11" s="38">
        <f t="shared" si="3"/>
        <v>63214</v>
      </c>
      <c r="E11" s="38">
        <f t="shared" si="3"/>
        <v>500</v>
      </c>
      <c r="F11" s="38">
        <f t="shared" si="3"/>
        <v>72588</v>
      </c>
      <c r="G11" s="38">
        <f t="shared" si="3"/>
        <v>48830</v>
      </c>
      <c r="H11" s="38">
        <f t="shared" si="3"/>
        <v>23758</v>
      </c>
      <c r="I11" s="35">
        <f t="shared" si="1"/>
        <v>1.1392786514737734</v>
      </c>
      <c r="J11" s="35">
        <f t="shared" si="1"/>
        <v>0.77245546872528237</v>
      </c>
      <c r="K11" s="35">
        <f t="shared" si="1"/>
        <v>47.515999999999998</v>
      </c>
    </row>
    <row r="12" spans="1:11" x14ac:dyDescent="0.25">
      <c r="A12" s="100">
        <v>1</v>
      </c>
      <c r="B12" s="99" t="s">
        <v>108</v>
      </c>
      <c r="C12" s="140">
        <f t="shared" ref="C12:C32" si="4">D12+E12</f>
        <v>63714</v>
      </c>
      <c r="D12" s="140">
        <v>63214</v>
      </c>
      <c r="E12" s="140">
        <v>500</v>
      </c>
      <c r="F12" s="140">
        <f>G12+H12</f>
        <v>72588</v>
      </c>
      <c r="G12" s="140">
        <v>48830</v>
      </c>
      <c r="H12" s="140">
        <v>23758</v>
      </c>
      <c r="I12" s="98">
        <f t="shared" si="1"/>
        <v>1.1392786514737734</v>
      </c>
      <c r="J12" s="98">
        <f t="shared" si="1"/>
        <v>0.77245546872528237</v>
      </c>
      <c r="K12" s="98">
        <f t="shared" si="1"/>
        <v>47.515999999999998</v>
      </c>
    </row>
    <row r="13" spans="1:11" s="108" customFormat="1" x14ac:dyDescent="0.25">
      <c r="A13" s="105"/>
      <c r="B13" s="106" t="s">
        <v>109</v>
      </c>
      <c r="C13" s="141">
        <f t="shared" si="4"/>
        <v>0</v>
      </c>
      <c r="D13" s="141"/>
      <c r="E13" s="141"/>
      <c r="F13" s="141">
        <f t="shared" ref="F13:F32" si="5">G13+H13</f>
        <v>0</v>
      </c>
      <c r="G13" s="141"/>
      <c r="H13" s="141"/>
      <c r="I13" s="107"/>
      <c r="J13" s="107"/>
      <c r="K13" s="107"/>
    </row>
    <row r="14" spans="1:11" s="108" customFormat="1" x14ac:dyDescent="0.25">
      <c r="A14" s="105" t="s">
        <v>34</v>
      </c>
      <c r="B14" s="106" t="s">
        <v>110</v>
      </c>
      <c r="C14" s="141">
        <f t="shared" si="4"/>
        <v>0</v>
      </c>
      <c r="D14" s="141"/>
      <c r="E14" s="141"/>
      <c r="F14" s="141">
        <f t="shared" si="5"/>
        <v>11806.958999999999</v>
      </c>
      <c r="G14" s="141">
        <v>4278.9589999999998</v>
      </c>
      <c r="H14" s="141">
        <v>7528</v>
      </c>
      <c r="I14" s="107"/>
      <c r="J14" s="107"/>
      <c r="K14" s="107"/>
    </row>
    <row r="15" spans="1:11" s="108" customFormat="1" x14ac:dyDescent="0.25">
      <c r="A15" s="105" t="s">
        <v>34</v>
      </c>
      <c r="B15" s="106" t="s">
        <v>111</v>
      </c>
      <c r="C15" s="141">
        <f t="shared" si="4"/>
        <v>0</v>
      </c>
      <c r="D15" s="141"/>
      <c r="E15" s="141"/>
      <c r="F15" s="141">
        <f t="shared" si="5"/>
        <v>0</v>
      </c>
      <c r="G15" s="141"/>
      <c r="H15" s="141"/>
      <c r="I15" s="107"/>
      <c r="J15" s="107"/>
      <c r="K15" s="107"/>
    </row>
    <row r="16" spans="1:11" s="108" customFormat="1" x14ac:dyDescent="0.25">
      <c r="A16" s="105"/>
      <c r="B16" s="106" t="s">
        <v>112</v>
      </c>
      <c r="C16" s="141">
        <f t="shared" si="4"/>
        <v>0</v>
      </c>
      <c r="D16" s="141"/>
      <c r="E16" s="141"/>
      <c r="F16" s="141">
        <f t="shared" si="5"/>
        <v>0</v>
      </c>
      <c r="G16" s="141"/>
      <c r="H16" s="141"/>
      <c r="I16" s="107"/>
      <c r="J16" s="107"/>
      <c r="K16" s="107"/>
    </row>
    <row r="17" spans="1:11" s="108" customFormat="1" ht="31.5" x14ac:dyDescent="0.25">
      <c r="A17" s="105" t="s">
        <v>34</v>
      </c>
      <c r="B17" s="106" t="s">
        <v>113</v>
      </c>
      <c r="C17" s="141">
        <f t="shared" si="4"/>
        <v>0</v>
      </c>
      <c r="D17" s="141"/>
      <c r="E17" s="141"/>
      <c r="F17" s="141">
        <f t="shared" si="5"/>
        <v>0</v>
      </c>
      <c r="G17" s="141"/>
      <c r="H17" s="141"/>
      <c r="I17" s="107"/>
      <c r="J17" s="107"/>
      <c r="K17" s="107"/>
    </row>
    <row r="18" spans="1:11" s="108" customFormat="1" ht="31.5" x14ac:dyDescent="0.25">
      <c r="A18" s="105" t="s">
        <v>34</v>
      </c>
      <c r="B18" s="106" t="s">
        <v>114</v>
      </c>
      <c r="C18" s="141">
        <f t="shared" si="4"/>
        <v>0</v>
      </c>
      <c r="D18" s="141"/>
      <c r="E18" s="141"/>
      <c r="F18" s="141">
        <f t="shared" si="5"/>
        <v>0</v>
      </c>
      <c r="G18" s="141"/>
      <c r="H18" s="141"/>
      <c r="I18" s="107"/>
      <c r="J18" s="107"/>
      <c r="K18" s="107"/>
    </row>
    <row r="19" spans="1:11" ht="78.75" x14ac:dyDescent="0.25">
      <c r="A19" s="100">
        <v>2</v>
      </c>
      <c r="B19" s="56" t="s">
        <v>127</v>
      </c>
      <c r="C19" s="140">
        <f t="shared" si="4"/>
        <v>0</v>
      </c>
      <c r="D19" s="140"/>
      <c r="E19" s="140"/>
      <c r="F19" s="140">
        <f t="shared" si="5"/>
        <v>0</v>
      </c>
      <c r="G19" s="140"/>
      <c r="H19" s="140"/>
      <c r="I19" s="98"/>
      <c r="J19" s="98"/>
      <c r="K19" s="98"/>
    </row>
    <row r="20" spans="1:11" x14ac:dyDescent="0.25">
      <c r="A20" s="100">
        <v>3</v>
      </c>
      <c r="B20" s="56" t="s">
        <v>116</v>
      </c>
      <c r="C20" s="140">
        <f t="shared" si="4"/>
        <v>0</v>
      </c>
      <c r="D20" s="140"/>
      <c r="E20" s="140"/>
      <c r="F20" s="140">
        <f t="shared" si="5"/>
        <v>0</v>
      </c>
      <c r="G20" s="140"/>
      <c r="H20" s="140"/>
      <c r="I20" s="98"/>
      <c r="J20" s="98"/>
      <c r="K20" s="98"/>
    </row>
    <row r="21" spans="1:11" x14ac:dyDescent="0.25">
      <c r="A21" s="53" t="s">
        <v>6</v>
      </c>
      <c r="B21" s="54" t="s">
        <v>11</v>
      </c>
      <c r="C21" s="38">
        <f>D21+E21</f>
        <v>465259</v>
      </c>
      <c r="D21" s="38">
        <v>374396.65600000002</v>
      </c>
      <c r="E21" s="38">
        <v>90862.343999999997</v>
      </c>
      <c r="F21" s="38">
        <f>G21+H21</f>
        <v>530331.87409599999</v>
      </c>
      <c r="G21" s="38">
        <v>383072.49715100002</v>
      </c>
      <c r="H21" s="38">
        <v>147259.376945</v>
      </c>
      <c r="I21" s="98">
        <f>F21/C21</f>
        <v>1.1398637621109962</v>
      </c>
      <c r="J21" s="98">
        <f>G21/D21</f>
        <v>1.0231728596181693</v>
      </c>
      <c r="K21" s="98">
        <f>H21/E21</f>
        <v>1.6206865293393709</v>
      </c>
    </row>
    <row r="22" spans="1:11" x14ac:dyDescent="0.25">
      <c r="A22" s="55"/>
      <c r="B22" s="56" t="s">
        <v>14</v>
      </c>
      <c r="C22" s="140">
        <f t="shared" si="4"/>
        <v>0</v>
      </c>
      <c r="D22" s="140"/>
      <c r="E22" s="140"/>
      <c r="F22" s="140">
        <f t="shared" si="5"/>
        <v>0</v>
      </c>
      <c r="G22" s="140"/>
      <c r="H22" s="140"/>
      <c r="I22" s="98"/>
      <c r="J22" s="98"/>
      <c r="K22" s="98"/>
    </row>
    <row r="23" spans="1:11" x14ac:dyDescent="0.25">
      <c r="A23" s="70">
        <v>1</v>
      </c>
      <c r="B23" s="56" t="s">
        <v>110</v>
      </c>
      <c r="C23" s="140">
        <f t="shared" si="4"/>
        <v>225532</v>
      </c>
      <c r="D23" s="140">
        <v>225199</v>
      </c>
      <c r="E23" s="140">
        <v>333</v>
      </c>
      <c r="F23" s="140">
        <f t="shared" si="5"/>
        <v>261933.87393900001</v>
      </c>
      <c r="G23" s="140">
        <v>255233.35389900001</v>
      </c>
      <c r="H23" s="140">
        <v>6700.5200400000003</v>
      </c>
      <c r="I23" s="98">
        <f>F23/C23</f>
        <v>1.1614044744825569</v>
      </c>
      <c r="J23" s="98">
        <f>G23/D23</f>
        <v>1.1333680606885466</v>
      </c>
      <c r="K23" s="98">
        <f>H23/E23</f>
        <v>20.121681801801802</v>
      </c>
    </row>
    <row r="24" spans="1:11" x14ac:dyDescent="0.25">
      <c r="A24" s="70">
        <v>2</v>
      </c>
      <c r="B24" s="56" t="s">
        <v>117</v>
      </c>
      <c r="C24" s="140">
        <f t="shared" si="4"/>
        <v>0</v>
      </c>
      <c r="D24" s="140"/>
      <c r="E24" s="140"/>
      <c r="F24" s="140">
        <f t="shared" si="5"/>
        <v>0</v>
      </c>
      <c r="G24" s="140"/>
      <c r="H24" s="140"/>
      <c r="I24" s="98"/>
      <c r="J24" s="98"/>
      <c r="K24" s="98"/>
    </row>
    <row r="25" spans="1:11" ht="31.5" x14ac:dyDescent="0.25">
      <c r="A25" s="53" t="s">
        <v>40</v>
      </c>
      <c r="B25" s="54" t="s">
        <v>118</v>
      </c>
      <c r="C25" s="140">
        <f t="shared" si="4"/>
        <v>0</v>
      </c>
      <c r="D25" s="140"/>
      <c r="E25" s="140"/>
      <c r="F25" s="140">
        <f t="shared" si="5"/>
        <v>0</v>
      </c>
      <c r="G25" s="140"/>
      <c r="H25" s="140"/>
      <c r="I25" s="98"/>
      <c r="J25" s="98"/>
      <c r="K25" s="98"/>
    </row>
    <row r="26" spans="1:11" x14ac:dyDescent="0.25">
      <c r="A26" s="53" t="s">
        <v>42</v>
      </c>
      <c r="B26" s="54" t="s">
        <v>48</v>
      </c>
      <c r="C26" s="140">
        <f t="shared" si="4"/>
        <v>0</v>
      </c>
      <c r="D26" s="140"/>
      <c r="E26" s="140"/>
      <c r="F26" s="140">
        <f t="shared" si="5"/>
        <v>0</v>
      </c>
      <c r="G26" s="140"/>
      <c r="H26" s="140"/>
      <c r="I26" s="98"/>
      <c r="J26" s="98"/>
      <c r="K26" s="98"/>
    </row>
    <row r="27" spans="1:11" x14ac:dyDescent="0.25">
      <c r="A27" s="53" t="s">
        <v>44</v>
      </c>
      <c r="B27" s="54" t="s">
        <v>49</v>
      </c>
      <c r="C27" s="38">
        <f>D27+E27</f>
        <v>8409</v>
      </c>
      <c r="D27" s="38">
        <v>6907</v>
      </c>
      <c r="E27" s="38">
        <v>1502</v>
      </c>
      <c r="F27" s="38">
        <f t="shared" si="5"/>
        <v>0</v>
      </c>
      <c r="G27" s="38"/>
      <c r="H27" s="38"/>
      <c r="I27" s="98">
        <f>F27/C27</f>
        <v>0</v>
      </c>
      <c r="J27" s="98">
        <f>G27/D27</f>
        <v>0</v>
      </c>
      <c r="K27" s="98">
        <f>H27/E27</f>
        <v>0</v>
      </c>
    </row>
    <row r="28" spans="1:11" ht="31.5" x14ac:dyDescent="0.25">
      <c r="A28" s="53" t="s">
        <v>64</v>
      </c>
      <c r="B28" s="54" t="s">
        <v>50</v>
      </c>
      <c r="C28" s="38">
        <f>D28+E28</f>
        <v>0</v>
      </c>
      <c r="D28" s="38"/>
      <c r="E28" s="38"/>
      <c r="F28" s="38">
        <f t="shared" si="5"/>
        <v>0</v>
      </c>
      <c r="G28" s="38"/>
      <c r="H28" s="38"/>
      <c r="I28" s="98" t="e">
        <f>F28/C28</f>
        <v>#DIV/0!</v>
      </c>
      <c r="J28" s="98" t="e">
        <f>G28/D28</f>
        <v>#DIV/0!</v>
      </c>
      <c r="K28" s="98"/>
    </row>
    <row r="29" spans="1:11" ht="31.5" x14ac:dyDescent="0.25">
      <c r="A29" s="53" t="s">
        <v>7</v>
      </c>
      <c r="B29" s="54" t="s">
        <v>119</v>
      </c>
      <c r="C29" s="140">
        <f t="shared" si="4"/>
        <v>0</v>
      </c>
      <c r="D29" s="140"/>
      <c r="E29" s="140"/>
      <c r="F29" s="140">
        <f t="shared" si="5"/>
        <v>0</v>
      </c>
      <c r="G29" s="140"/>
      <c r="H29" s="140"/>
      <c r="I29" s="98"/>
      <c r="J29" s="98"/>
      <c r="K29" s="98"/>
    </row>
    <row r="30" spans="1:11" ht="31.5" x14ac:dyDescent="0.25">
      <c r="A30" s="53" t="s">
        <v>5</v>
      </c>
      <c r="B30" s="54" t="s">
        <v>52</v>
      </c>
      <c r="C30" s="140">
        <f t="shared" si="4"/>
        <v>0</v>
      </c>
      <c r="D30" s="140"/>
      <c r="E30" s="140"/>
      <c r="F30" s="140">
        <f t="shared" si="5"/>
        <v>0</v>
      </c>
      <c r="G30" s="140"/>
      <c r="H30" s="140"/>
      <c r="I30" s="98"/>
      <c r="J30" s="98"/>
      <c r="K30" s="98"/>
    </row>
    <row r="31" spans="1:11" ht="31.5" x14ac:dyDescent="0.25">
      <c r="A31" s="53" t="s">
        <v>6</v>
      </c>
      <c r="B31" s="54" t="s">
        <v>53</v>
      </c>
      <c r="C31" s="140">
        <f t="shared" si="4"/>
        <v>0</v>
      </c>
      <c r="D31" s="140"/>
      <c r="E31" s="140"/>
      <c r="F31" s="140">
        <f t="shared" si="5"/>
        <v>0</v>
      </c>
      <c r="G31" s="140"/>
      <c r="H31" s="140"/>
      <c r="I31" s="98"/>
      <c r="J31" s="98"/>
      <c r="K31" s="98"/>
    </row>
    <row r="32" spans="1:11" s="16" customFormat="1" ht="31.5" x14ac:dyDescent="0.25">
      <c r="A32" s="11" t="s">
        <v>9</v>
      </c>
      <c r="B32" s="104" t="s">
        <v>120</v>
      </c>
      <c r="C32" s="38">
        <f t="shared" si="4"/>
        <v>0</v>
      </c>
      <c r="D32" s="38"/>
      <c r="E32" s="38"/>
      <c r="F32" s="38">
        <f t="shared" si="5"/>
        <v>95713.487510000006</v>
      </c>
      <c r="G32" s="38">
        <v>60419.265437000002</v>
      </c>
      <c r="H32" s="38">
        <v>35294.222072999997</v>
      </c>
      <c r="I32" s="35"/>
      <c r="J32" s="35"/>
      <c r="K32" s="35"/>
    </row>
    <row r="33" spans="1:11" x14ac:dyDescent="0.25">
      <c r="A33" s="101"/>
      <c r="B33" s="96"/>
      <c r="C33" s="142"/>
      <c r="D33" s="142"/>
      <c r="E33" s="142"/>
      <c r="F33" s="142"/>
      <c r="G33" s="142"/>
      <c r="H33" s="142"/>
      <c r="I33" s="97"/>
      <c r="J33" s="97"/>
      <c r="K33" s="97"/>
    </row>
  </sheetData>
  <mergeCells count="11">
    <mergeCell ref="A1:K1"/>
    <mergeCell ref="A2:K2"/>
    <mergeCell ref="I5:K5"/>
    <mergeCell ref="A3:K3"/>
    <mergeCell ref="A6:A7"/>
    <mergeCell ref="B6:B7"/>
    <mergeCell ref="C6:C7"/>
    <mergeCell ref="D6:E6"/>
    <mergeCell ref="F6:F7"/>
    <mergeCell ref="G6:H6"/>
    <mergeCell ref="I6:K6"/>
  </mergeCells>
  <pageMargins left="0.2" right="0.2" top="0.75" bottom="0.56000000000000005" header="0.3" footer="0.3"/>
  <pageSetup paperSize="9" scale="99" orientation="landscape" r:id="rId1"/>
  <headerFooter>
    <oddFooter>&amp;R&amp;P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workbookViewId="0"/>
  </sheetViews>
  <sheetFormatPr defaultRowHeight="15.7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workbookViewId="0"/>
  </sheetViews>
  <sheetFormatPr defaultRowHeight="15.75" x14ac:dyDescent="0.25"/>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
  <sheetViews>
    <sheetView workbookViewId="0"/>
  </sheetViews>
  <sheetFormatPr defaultRowHeight="15.75" x14ac:dyDescent="0.25"/>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
  <sheetViews>
    <sheetView workbookViewId="0"/>
  </sheetViews>
  <sheetFormatPr defaultRowHeight="15.75" x14ac:dyDescent="0.25"/>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
  <sheetViews>
    <sheetView workbookViewId="0"/>
  </sheetViews>
  <sheetFormatPr defaultRowHeight="15.75" x14ac:dyDescent="0.25"/>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J44"/>
  <sheetViews>
    <sheetView zoomScale="115" zoomScaleNormal="115" workbookViewId="0">
      <selection activeCell="D26" sqref="D26"/>
    </sheetView>
  </sheetViews>
  <sheetFormatPr defaultRowHeight="15.75" x14ac:dyDescent="0.25"/>
  <cols>
    <col min="1" max="1" width="4.625" customWidth="1"/>
    <col min="2" max="2" width="40.75" customWidth="1"/>
    <col min="3" max="3" width="11.125" customWidth="1"/>
    <col min="4" max="4" width="11.75" customWidth="1"/>
    <col min="5" max="5" width="11.125" customWidth="1"/>
    <col min="6" max="6" width="10.125" customWidth="1"/>
    <col min="8" max="8" width="9.375" customWidth="1"/>
    <col min="10" max="10" width="38.375" customWidth="1"/>
  </cols>
  <sheetData>
    <row r="1" spans="1:8" s="47" customFormat="1" x14ac:dyDescent="0.25">
      <c r="A1" s="143" t="s">
        <v>121</v>
      </c>
      <c r="B1" s="143"/>
      <c r="C1" s="143"/>
      <c r="D1" s="143"/>
      <c r="E1" s="143"/>
      <c r="F1" s="143"/>
      <c r="G1" s="110"/>
      <c r="H1" s="110"/>
    </row>
    <row r="2" spans="1:8" s="47" customFormat="1" ht="15.75" customHeight="1" x14ac:dyDescent="0.25">
      <c r="A2" s="48"/>
      <c r="C2" s="144" t="s">
        <v>83</v>
      </c>
      <c r="D2" s="144"/>
      <c r="E2" s="144"/>
      <c r="F2" s="144"/>
    </row>
    <row r="3" spans="1:8" ht="18.75" x14ac:dyDescent="0.3">
      <c r="A3" s="145" t="s">
        <v>161</v>
      </c>
      <c r="B3" s="145"/>
      <c r="C3" s="145"/>
      <c r="D3" s="145"/>
      <c r="E3" s="145"/>
      <c r="F3" s="145"/>
      <c r="G3" s="3"/>
      <c r="H3" s="3"/>
    </row>
    <row r="4" spans="1:8" ht="20.25" customHeight="1" x14ac:dyDescent="0.25">
      <c r="A4" s="155" t="s">
        <v>166</v>
      </c>
      <c r="B4" s="155"/>
      <c r="C4" s="155"/>
      <c r="D4" s="155"/>
      <c r="E4" s="155"/>
      <c r="F4" s="155"/>
      <c r="G4" s="2"/>
      <c r="H4" s="2"/>
    </row>
    <row r="5" spans="1:8" ht="20.25" customHeight="1" x14ac:dyDescent="0.25">
      <c r="A5" s="8"/>
      <c r="B5" s="8"/>
      <c r="C5" s="8"/>
      <c r="D5" s="8"/>
      <c r="E5" s="8"/>
      <c r="F5" s="8"/>
      <c r="G5" s="2"/>
      <c r="H5" s="2"/>
    </row>
    <row r="6" spans="1:8" x14ac:dyDescent="0.25">
      <c r="A6" s="4"/>
      <c r="B6" s="4"/>
      <c r="C6" s="4"/>
      <c r="D6" s="5"/>
      <c r="E6" s="146" t="s">
        <v>0</v>
      </c>
      <c r="F6" s="146"/>
      <c r="G6" s="6"/>
      <c r="H6" s="6"/>
    </row>
    <row r="7" spans="1:8" ht="22.5" customHeight="1" x14ac:dyDescent="0.25">
      <c r="A7" s="147" t="s">
        <v>1</v>
      </c>
      <c r="B7" s="147" t="s">
        <v>2</v>
      </c>
      <c r="C7" s="150" t="s">
        <v>26</v>
      </c>
      <c r="D7" s="147" t="s">
        <v>3</v>
      </c>
      <c r="E7" s="153" t="s">
        <v>29</v>
      </c>
      <c r="F7" s="154"/>
      <c r="G7" s="2"/>
      <c r="H7" s="2"/>
    </row>
    <row r="8" spans="1:8" ht="19.5" customHeight="1" x14ac:dyDescent="0.25">
      <c r="A8" s="148"/>
      <c r="B8" s="148"/>
      <c r="C8" s="151"/>
      <c r="D8" s="148"/>
      <c r="E8" s="156" t="s">
        <v>27</v>
      </c>
      <c r="F8" s="156" t="s">
        <v>28</v>
      </c>
      <c r="G8" s="2"/>
      <c r="H8" s="2"/>
    </row>
    <row r="9" spans="1:8" ht="21.75" customHeight="1" x14ac:dyDescent="0.25">
      <c r="A9" s="149"/>
      <c r="B9" s="149"/>
      <c r="C9" s="152"/>
      <c r="D9" s="149"/>
      <c r="E9" s="149"/>
      <c r="F9" s="149"/>
      <c r="G9" s="2"/>
      <c r="H9" s="2"/>
    </row>
    <row r="10" spans="1:8" x14ac:dyDescent="0.25">
      <c r="A10" s="15" t="s">
        <v>4</v>
      </c>
      <c r="B10" s="15" t="s">
        <v>7</v>
      </c>
      <c r="C10" s="15">
        <v>1</v>
      </c>
      <c r="D10" s="15">
        <v>2</v>
      </c>
      <c r="E10" s="15" t="s">
        <v>30</v>
      </c>
      <c r="F10" s="15" t="s">
        <v>31</v>
      </c>
      <c r="G10" s="2"/>
      <c r="H10" s="7"/>
    </row>
    <row r="11" spans="1:8" s="19" customFormat="1" ht="15.75" customHeight="1" x14ac:dyDescent="0.25">
      <c r="A11" s="12" t="s">
        <v>4</v>
      </c>
      <c r="B11" s="17" t="s">
        <v>32</v>
      </c>
      <c r="C11" s="37">
        <f>C12+C15+C18+C19+C22+C20+C21</f>
        <v>537382</v>
      </c>
      <c r="D11" s="37">
        <f>D12+D15+D18+D19+D22+D20+D21</f>
        <v>868215.48732199997</v>
      </c>
      <c r="E11" s="38">
        <f>D11-C11</f>
        <v>330833.48732199997</v>
      </c>
      <c r="F11" s="36">
        <f>D11/C11</f>
        <v>1.6156393167653549</v>
      </c>
      <c r="G11" s="18"/>
      <c r="H11" s="18"/>
    </row>
    <row r="12" spans="1:8" s="22" customFormat="1" ht="15" customHeight="1" x14ac:dyDescent="0.25">
      <c r="A12" s="13" t="s">
        <v>5</v>
      </c>
      <c r="B12" s="20" t="s">
        <v>33</v>
      </c>
      <c r="C12" s="39">
        <f>SUM(C13:C14)</f>
        <v>89770</v>
      </c>
      <c r="D12" s="39">
        <f>SUM(D13:D14)</f>
        <v>82725.144216000001</v>
      </c>
      <c r="E12" s="38">
        <f>D12-C12</f>
        <v>-7044.8557839999994</v>
      </c>
      <c r="F12" s="36">
        <f>D12/C12</f>
        <v>0.92152327298652115</v>
      </c>
      <c r="G12" s="21"/>
      <c r="H12" s="21"/>
    </row>
    <row r="13" spans="1:8" s="25" customFormat="1" x14ac:dyDescent="0.25">
      <c r="A13" s="9" t="s">
        <v>34</v>
      </c>
      <c r="B13" s="23" t="s">
        <v>35</v>
      </c>
      <c r="C13" s="40">
        <v>18980</v>
      </c>
      <c r="D13" s="41">
        <v>24657.438751999998</v>
      </c>
      <c r="E13" s="41">
        <f t="shared" ref="E13:E42" si="0">D13-C13</f>
        <v>5677.4387519999982</v>
      </c>
      <c r="F13" s="36">
        <f t="shared" ref="F13:F30" si="1">D13/C13</f>
        <v>1.2991274368809271</v>
      </c>
      <c r="G13" s="24"/>
      <c r="H13" s="24"/>
    </row>
    <row r="14" spans="1:8" s="25" customFormat="1" x14ac:dyDescent="0.25">
      <c r="A14" s="9" t="s">
        <v>34</v>
      </c>
      <c r="B14" s="23" t="s">
        <v>36</v>
      </c>
      <c r="C14" s="40">
        <v>70790</v>
      </c>
      <c r="D14" s="41">
        <v>58067.705463999999</v>
      </c>
      <c r="E14" s="41">
        <f t="shared" si="0"/>
        <v>-12722.294536000001</v>
      </c>
      <c r="F14" s="36">
        <f t="shared" si="1"/>
        <v>0.82028119033761826</v>
      </c>
      <c r="G14" s="24"/>
      <c r="H14" s="24"/>
    </row>
    <row r="15" spans="1:8" s="26" customFormat="1" x14ac:dyDescent="0.25">
      <c r="A15" s="13" t="s">
        <v>6</v>
      </c>
      <c r="B15" s="20" t="s">
        <v>37</v>
      </c>
      <c r="C15" s="39">
        <f>SUM(C16:C17)</f>
        <v>416612</v>
      </c>
      <c r="D15" s="39">
        <f>SUM(D16:D17)</f>
        <v>587777.25736399996</v>
      </c>
      <c r="E15" s="38">
        <f t="shared" si="0"/>
        <v>171165.25736399996</v>
      </c>
      <c r="F15" s="36">
        <f t="shared" si="1"/>
        <v>1.4108505212619895</v>
      </c>
      <c r="G15" s="18"/>
      <c r="H15" s="18"/>
    </row>
    <row r="16" spans="1:8" s="25" customFormat="1" x14ac:dyDescent="0.25">
      <c r="A16" s="9">
        <v>1</v>
      </c>
      <c r="B16" s="23" t="s">
        <v>38</v>
      </c>
      <c r="C16" s="40">
        <v>249618</v>
      </c>
      <c r="D16" s="40">
        <v>303874.12300000002</v>
      </c>
      <c r="E16" s="41">
        <f t="shared" si="0"/>
        <v>54256.123000000021</v>
      </c>
      <c r="F16" s="36">
        <f t="shared" si="1"/>
        <v>1.2173566129045181</v>
      </c>
      <c r="G16" s="27"/>
      <c r="H16" s="24"/>
    </row>
    <row r="17" spans="1:10" s="25" customFormat="1" x14ac:dyDescent="0.25">
      <c r="A17" s="9">
        <v>2</v>
      </c>
      <c r="B17" s="23" t="s">
        <v>39</v>
      </c>
      <c r="C17" s="40">
        <f>107412+59582</f>
        <v>166994</v>
      </c>
      <c r="D17" s="40">
        <v>283903.134364</v>
      </c>
      <c r="E17" s="41">
        <f t="shared" si="0"/>
        <v>116909.134364</v>
      </c>
      <c r="F17" s="36">
        <f t="shared" si="1"/>
        <v>1.7000798493598572</v>
      </c>
      <c r="G17" s="24"/>
      <c r="H17" s="24"/>
    </row>
    <row r="18" spans="1:10" s="19" customFormat="1" x14ac:dyDescent="0.25">
      <c r="A18" s="13" t="s">
        <v>40</v>
      </c>
      <c r="B18" s="20" t="s">
        <v>41</v>
      </c>
      <c r="C18" s="42"/>
      <c r="D18" s="39"/>
      <c r="E18" s="41">
        <f t="shared" si="0"/>
        <v>0</v>
      </c>
      <c r="F18" s="36"/>
      <c r="G18" s="18"/>
      <c r="H18" s="18"/>
      <c r="J18" s="109"/>
    </row>
    <row r="19" spans="1:10" s="19" customFormat="1" x14ac:dyDescent="0.25">
      <c r="A19" s="13" t="s">
        <v>42</v>
      </c>
      <c r="B19" s="20" t="s">
        <v>43</v>
      </c>
      <c r="C19" s="42"/>
      <c r="D19" s="39">
        <v>5497.0258000000003</v>
      </c>
      <c r="E19" s="38">
        <f t="shared" si="0"/>
        <v>5497.0258000000003</v>
      </c>
      <c r="F19" s="36"/>
      <c r="G19" s="18"/>
      <c r="H19" s="18"/>
    </row>
    <row r="20" spans="1:10" s="19" customFormat="1" x14ac:dyDescent="0.25">
      <c r="A20" s="13" t="s">
        <v>44</v>
      </c>
      <c r="B20" s="20" t="s">
        <v>45</v>
      </c>
      <c r="C20" s="39">
        <v>31000</v>
      </c>
      <c r="D20" s="39">
        <v>192069.09259300001</v>
      </c>
      <c r="E20" s="38">
        <f>D20-C20</f>
        <v>161069.09259300001</v>
      </c>
      <c r="F20" s="36"/>
      <c r="G20" s="18"/>
      <c r="H20" s="18"/>
    </row>
    <row r="21" spans="1:10" s="19" customFormat="1" x14ac:dyDescent="0.25">
      <c r="A21" s="13" t="s">
        <v>64</v>
      </c>
      <c r="B21" s="20" t="s">
        <v>65</v>
      </c>
      <c r="C21" s="39"/>
      <c r="D21" s="39"/>
      <c r="E21" s="38">
        <f>D21-C21</f>
        <v>0</v>
      </c>
      <c r="F21" s="36"/>
      <c r="G21" s="18"/>
      <c r="H21" s="18"/>
    </row>
    <row r="22" spans="1:10" s="19" customFormat="1" x14ac:dyDescent="0.25">
      <c r="A22" s="13" t="s">
        <v>66</v>
      </c>
      <c r="B22" s="20" t="s">
        <v>17</v>
      </c>
      <c r="C22" s="39"/>
      <c r="D22" s="39">
        <v>146.96734900000001</v>
      </c>
      <c r="E22" s="38">
        <f t="shared" si="0"/>
        <v>146.96734900000001</v>
      </c>
      <c r="F22" s="36"/>
      <c r="G22" s="18"/>
      <c r="H22" s="18"/>
    </row>
    <row r="23" spans="1:10" s="19" customFormat="1" x14ac:dyDescent="0.25">
      <c r="A23" s="13" t="s">
        <v>7</v>
      </c>
      <c r="B23" s="20" t="s">
        <v>46</v>
      </c>
      <c r="C23" s="39">
        <f>C24+C31+C34</f>
        <v>537382</v>
      </c>
      <c r="D23" s="39">
        <f>D24+D31+D34</f>
        <v>864382.60489800002</v>
      </c>
      <c r="E23" s="38">
        <f t="shared" si="0"/>
        <v>327000.60489800002</v>
      </c>
      <c r="F23" s="36">
        <f t="shared" si="1"/>
        <v>1.6085068068859769</v>
      </c>
      <c r="G23" s="18"/>
      <c r="H23" s="18"/>
    </row>
    <row r="24" spans="1:10" s="19" customFormat="1" x14ac:dyDescent="0.25">
      <c r="A24" s="13" t="s">
        <v>5</v>
      </c>
      <c r="B24" s="20" t="s">
        <v>47</v>
      </c>
      <c r="C24" s="39">
        <f>SUM(C25:C30)</f>
        <v>537382</v>
      </c>
      <c r="D24" s="39">
        <f>SUM(D25:D30)</f>
        <v>768669.11738800001</v>
      </c>
      <c r="E24" s="38">
        <f t="shared" si="0"/>
        <v>231287.11738800001</v>
      </c>
      <c r="F24" s="36">
        <f t="shared" si="1"/>
        <v>1.4303961007030381</v>
      </c>
      <c r="G24" s="18"/>
      <c r="H24" s="28"/>
    </row>
    <row r="25" spans="1:10" s="25" customFormat="1" x14ac:dyDescent="0.25">
      <c r="A25" s="9">
        <v>1</v>
      </c>
      <c r="B25" s="23" t="s">
        <v>10</v>
      </c>
      <c r="C25" s="40">
        <v>63714</v>
      </c>
      <c r="D25" s="40">
        <v>72588</v>
      </c>
      <c r="E25" s="41">
        <f t="shared" si="0"/>
        <v>8874</v>
      </c>
      <c r="F25" s="36">
        <f t="shared" si="1"/>
        <v>1.1392786514737734</v>
      </c>
      <c r="G25" s="24"/>
      <c r="H25" s="27"/>
    </row>
    <row r="26" spans="1:10" s="25" customFormat="1" x14ac:dyDescent="0.25">
      <c r="A26" s="9">
        <v>2</v>
      </c>
      <c r="B26" s="23" t="s">
        <v>11</v>
      </c>
      <c r="C26" s="40">
        <v>465259</v>
      </c>
      <c r="D26" s="40">
        <v>530331.87409599999</v>
      </c>
      <c r="E26" s="41">
        <f t="shared" si="0"/>
        <v>65072.874095999985</v>
      </c>
      <c r="F26" s="36">
        <f t="shared" si="1"/>
        <v>1.1398637621109962</v>
      </c>
      <c r="G26" s="24"/>
      <c r="H26" s="27"/>
    </row>
    <row r="27" spans="1:10" s="25" customFormat="1" x14ac:dyDescent="0.25">
      <c r="A27" s="9">
        <v>3</v>
      </c>
      <c r="B27" s="23" t="s">
        <v>19</v>
      </c>
      <c r="C27" s="40"/>
      <c r="D27" s="40">
        <v>161104.71094300001</v>
      </c>
      <c r="E27" s="41">
        <f t="shared" si="0"/>
        <v>161104.71094300001</v>
      </c>
      <c r="F27" s="36"/>
      <c r="G27" s="24"/>
      <c r="H27" s="24"/>
    </row>
    <row r="28" spans="1:10" s="25" customFormat="1" x14ac:dyDescent="0.25">
      <c r="A28" s="9">
        <v>4</v>
      </c>
      <c r="B28" s="23" t="s">
        <v>18</v>
      </c>
      <c r="C28" s="40"/>
      <c r="D28" s="40">
        <v>4644.5323490000001</v>
      </c>
      <c r="E28" s="41">
        <f t="shared" si="0"/>
        <v>4644.5323490000001</v>
      </c>
      <c r="F28" s="36"/>
      <c r="G28" s="24"/>
      <c r="H28" s="24"/>
    </row>
    <row r="29" spans="1:10" s="25" customFormat="1" x14ac:dyDescent="0.25">
      <c r="A29" s="9">
        <v>5</v>
      </c>
      <c r="B29" s="23" t="s">
        <v>49</v>
      </c>
      <c r="C29" s="40">
        <v>8409</v>
      </c>
      <c r="D29" s="40"/>
      <c r="E29" s="46">
        <f>D29-C29</f>
        <v>-8409</v>
      </c>
      <c r="F29" s="36">
        <f t="shared" si="1"/>
        <v>0</v>
      </c>
      <c r="G29" s="24"/>
      <c r="H29" s="24"/>
    </row>
    <row r="30" spans="1:10" s="25" customFormat="1" x14ac:dyDescent="0.25">
      <c r="A30" s="9">
        <v>6</v>
      </c>
      <c r="B30" s="23" t="s">
        <v>50</v>
      </c>
      <c r="C30" s="40"/>
      <c r="D30" s="40"/>
      <c r="E30" s="46">
        <f t="shared" si="0"/>
        <v>0</v>
      </c>
      <c r="F30" s="36" t="e">
        <f t="shared" si="1"/>
        <v>#DIV/0!</v>
      </c>
      <c r="G30" s="24"/>
      <c r="H30" s="27"/>
    </row>
    <row r="31" spans="1:10" s="19" customFormat="1" x14ac:dyDescent="0.25">
      <c r="A31" s="13" t="s">
        <v>6</v>
      </c>
      <c r="B31" s="20" t="s">
        <v>51</v>
      </c>
      <c r="C31" s="39">
        <f>C32+C33</f>
        <v>0</v>
      </c>
      <c r="D31" s="39">
        <f>D32+D33</f>
        <v>0</v>
      </c>
      <c r="E31" s="41">
        <f t="shared" si="0"/>
        <v>0</v>
      </c>
      <c r="F31" s="36"/>
      <c r="G31" s="18"/>
      <c r="H31" s="28"/>
      <c r="J31" s="32"/>
    </row>
    <row r="32" spans="1:10" s="25" customFormat="1" x14ac:dyDescent="0.25">
      <c r="A32" s="9">
        <v>1</v>
      </c>
      <c r="B32" s="23" t="s">
        <v>52</v>
      </c>
      <c r="C32" s="40"/>
      <c r="D32" s="40"/>
      <c r="E32" s="41">
        <f t="shared" si="0"/>
        <v>0</v>
      </c>
      <c r="F32" s="36"/>
      <c r="G32" s="24"/>
      <c r="H32" s="24"/>
    </row>
    <row r="33" spans="1:8" s="25" customFormat="1" x14ac:dyDescent="0.25">
      <c r="A33" s="9">
        <v>2</v>
      </c>
      <c r="B33" s="23" t="s">
        <v>53</v>
      </c>
      <c r="C33" s="40"/>
      <c r="D33" s="40"/>
      <c r="E33" s="41">
        <f t="shared" si="0"/>
        <v>0</v>
      </c>
      <c r="F33" s="36"/>
      <c r="G33" s="24"/>
      <c r="H33" s="24"/>
    </row>
    <row r="34" spans="1:8" s="19" customFormat="1" x14ac:dyDescent="0.25">
      <c r="A34" s="13" t="s">
        <v>40</v>
      </c>
      <c r="B34" s="20" t="s">
        <v>12</v>
      </c>
      <c r="C34" s="39"/>
      <c r="D34" s="39">
        <v>95713.487510000006</v>
      </c>
      <c r="E34" s="38">
        <f t="shared" si="0"/>
        <v>95713.487510000006</v>
      </c>
      <c r="F34" s="36"/>
      <c r="G34" s="18"/>
      <c r="H34" s="18"/>
    </row>
    <row r="35" spans="1:8" s="19" customFormat="1" ht="31.5" x14ac:dyDescent="0.25">
      <c r="A35" s="13" t="s">
        <v>9</v>
      </c>
      <c r="B35" s="20" t="s">
        <v>54</v>
      </c>
      <c r="C35" s="39"/>
      <c r="D35" s="39"/>
      <c r="E35" s="41">
        <f t="shared" si="0"/>
        <v>0</v>
      </c>
      <c r="F35" s="36"/>
      <c r="G35" s="18"/>
      <c r="H35" s="18"/>
    </row>
    <row r="36" spans="1:8" s="19" customFormat="1" x14ac:dyDescent="0.25">
      <c r="A36" s="13" t="s">
        <v>13</v>
      </c>
      <c r="B36" s="20" t="s">
        <v>55</v>
      </c>
      <c r="C36" s="39"/>
      <c r="D36" s="39"/>
      <c r="E36" s="41">
        <f t="shared" si="0"/>
        <v>0</v>
      </c>
      <c r="F36" s="36"/>
      <c r="G36" s="18"/>
      <c r="H36" s="18"/>
    </row>
    <row r="37" spans="1:8" s="19" customFormat="1" x14ac:dyDescent="0.25">
      <c r="A37" s="13" t="s">
        <v>5</v>
      </c>
      <c r="B37" s="20" t="s">
        <v>56</v>
      </c>
      <c r="C37" s="39"/>
      <c r="D37" s="39"/>
      <c r="E37" s="41">
        <f t="shared" si="0"/>
        <v>0</v>
      </c>
      <c r="F37" s="36"/>
      <c r="G37" s="18"/>
      <c r="H37" s="18"/>
    </row>
    <row r="38" spans="1:8" s="19" customFormat="1" ht="31.5" x14ac:dyDescent="0.25">
      <c r="A38" s="13" t="s">
        <v>6</v>
      </c>
      <c r="B38" s="20" t="s">
        <v>57</v>
      </c>
      <c r="C38" s="39"/>
      <c r="D38" s="39"/>
      <c r="E38" s="41">
        <f t="shared" si="0"/>
        <v>0</v>
      </c>
      <c r="F38" s="36"/>
      <c r="G38" s="18"/>
      <c r="H38" s="18"/>
    </row>
    <row r="39" spans="1:8" s="19" customFormat="1" x14ac:dyDescent="0.25">
      <c r="A39" s="13" t="s">
        <v>58</v>
      </c>
      <c r="B39" s="20" t="s">
        <v>59</v>
      </c>
      <c r="C39" s="39"/>
      <c r="D39" s="39"/>
      <c r="E39" s="41">
        <f t="shared" si="0"/>
        <v>0</v>
      </c>
      <c r="F39" s="36"/>
      <c r="G39" s="18"/>
      <c r="H39" s="18"/>
    </row>
    <row r="40" spans="1:8" s="19" customFormat="1" x14ac:dyDescent="0.25">
      <c r="A40" s="33" t="s">
        <v>5</v>
      </c>
      <c r="B40" s="34" t="s">
        <v>60</v>
      </c>
      <c r="C40" s="39"/>
      <c r="D40" s="43"/>
      <c r="E40" s="41">
        <f t="shared" si="0"/>
        <v>0</v>
      </c>
      <c r="F40" s="36"/>
      <c r="G40" s="18"/>
      <c r="H40" s="18"/>
    </row>
    <row r="41" spans="1:8" s="19" customFormat="1" x14ac:dyDescent="0.25">
      <c r="A41" s="33" t="s">
        <v>6</v>
      </c>
      <c r="B41" s="34" t="s">
        <v>61</v>
      </c>
      <c r="C41" s="39"/>
      <c r="D41" s="43"/>
      <c r="E41" s="41">
        <f t="shared" si="0"/>
        <v>0</v>
      </c>
      <c r="F41" s="36"/>
      <c r="G41" s="18"/>
      <c r="H41" s="18"/>
    </row>
    <row r="42" spans="1:8" s="19" customFormat="1" ht="31.5" x14ac:dyDescent="0.25">
      <c r="A42" s="33" t="s">
        <v>62</v>
      </c>
      <c r="B42" s="34" t="s">
        <v>63</v>
      </c>
      <c r="C42" s="39"/>
      <c r="D42" s="43"/>
      <c r="E42" s="41">
        <f t="shared" si="0"/>
        <v>0</v>
      </c>
      <c r="F42" s="36"/>
      <c r="G42" s="28"/>
      <c r="H42" s="18"/>
    </row>
    <row r="43" spans="1:8" s="25" customFormat="1" x14ac:dyDescent="0.25">
      <c r="A43" s="29"/>
      <c r="B43" s="30"/>
      <c r="C43" s="44"/>
      <c r="D43" s="45"/>
      <c r="E43" s="44"/>
      <c r="F43" s="31"/>
      <c r="G43" s="24"/>
      <c r="H43" s="24"/>
    </row>
    <row r="44" spans="1:8" x14ac:dyDescent="0.25">
      <c r="A44" s="2"/>
      <c r="B44" s="2"/>
      <c r="C44" s="2"/>
      <c r="D44" s="2"/>
      <c r="E44" s="2"/>
      <c r="F44" s="2"/>
      <c r="G44" s="2"/>
      <c r="H44" s="2"/>
    </row>
  </sheetData>
  <mergeCells count="12">
    <mergeCell ref="A1:F1"/>
    <mergeCell ref="C2:F2"/>
    <mergeCell ref="A3:F3"/>
    <mergeCell ref="E6:F6"/>
    <mergeCell ref="A7:A9"/>
    <mergeCell ref="B7:B9"/>
    <mergeCell ref="D7:D9"/>
    <mergeCell ref="C7:C9"/>
    <mergeCell ref="E7:F7"/>
    <mergeCell ref="A4:F4"/>
    <mergeCell ref="E8:E9"/>
    <mergeCell ref="F8:F9"/>
  </mergeCells>
  <phoneticPr fontId="11" type="noConversion"/>
  <pageMargins left="0.59055118110236227" right="0.15748031496062992" top="0.43307086614173229" bottom="0.55118110236220474" header="0.43307086614173229" footer="0.51181102362204722"/>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M55"/>
  <sheetViews>
    <sheetView workbookViewId="0">
      <selection activeCell="A5" sqref="A5"/>
    </sheetView>
  </sheetViews>
  <sheetFormatPr defaultRowHeight="15" x14ac:dyDescent="0.25"/>
  <cols>
    <col min="1" max="1" width="5" style="112" customWidth="1"/>
    <col min="2" max="2" width="36.75" style="112" customWidth="1"/>
    <col min="3" max="3" width="9.75" style="112" customWidth="1"/>
    <col min="4" max="4" width="9.25" style="112" customWidth="1"/>
    <col min="5" max="5" width="9.625" style="112" customWidth="1"/>
    <col min="6" max="7" width="9.75" style="112" customWidth="1"/>
    <col min="8" max="8" width="9" style="112" customWidth="1"/>
    <col min="9" max="16384" width="9" style="112"/>
  </cols>
  <sheetData>
    <row r="1" spans="1:11" ht="15.75" x14ac:dyDescent="0.25">
      <c r="A1" s="157" t="s">
        <v>15</v>
      </c>
      <c r="B1" s="157"/>
      <c r="C1" s="157"/>
      <c r="D1" s="157"/>
      <c r="E1" s="157"/>
      <c r="F1" s="157"/>
      <c r="G1" s="157"/>
      <c r="H1" s="157"/>
    </row>
    <row r="2" spans="1:11" x14ac:dyDescent="0.25">
      <c r="A2" s="111"/>
      <c r="E2" s="158" t="s">
        <v>84</v>
      </c>
      <c r="F2" s="158"/>
      <c r="G2" s="158"/>
      <c r="H2" s="158"/>
    </row>
    <row r="3" spans="1:11" ht="39.75" customHeight="1" x14ac:dyDescent="0.25">
      <c r="A3" s="159" t="s">
        <v>162</v>
      </c>
      <c r="B3" s="160"/>
      <c r="C3" s="160"/>
      <c r="D3" s="160"/>
      <c r="E3" s="160"/>
      <c r="F3" s="160"/>
      <c r="G3" s="160"/>
      <c r="H3" s="160"/>
    </row>
    <row r="4" spans="1:11" ht="23.25" customHeight="1" x14ac:dyDescent="0.25">
      <c r="A4" s="161" t="s">
        <v>166</v>
      </c>
      <c r="B4" s="161"/>
      <c r="C4" s="161"/>
      <c r="D4" s="161"/>
      <c r="E4" s="161"/>
      <c r="F4" s="161"/>
      <c r="G4" s="161"/>
      <c r="H4" s="161"/>
    </row>
    <row r="5" spans="1:11" ht="25.5" customHeight="1" x14ac:dyDescent="0.25">
      <c r="A5" s="113"/>
      <c r="G5" s="162" t="s">
        <v>67</v>
      </c>
      <c r="H5" s="162"/>
    </row>
    <row r="6" spans="1:11" ht="35.25" customHeight="1" x14ac:dyDescent="0.25">
      <c r="A6" s="163" t="s">
        <v>1</v>
      </c>
      <c r="B6" s="163" t="s">
        <v>68</v>
      </c>
      <c r="C6" s="163" t="s">
        <v>26</v>
      </c>
      <c r="D6" s="163"/>
      <c r="E6" s="163" t="s">
        <v>3</v>
      </c>
      <c r="F6" s="163"/>
      <c r="G6" s="163" t="s">
        <v>69</v>
      </c>
      <c r="H6" s="163"/>
    </row>
    <row r="7" spans="1:11" ht="39.75" customHeight="1" x14ac:dyDescent="0.25">
      <c r="A7" s="163"/>
      <c r="B7" s="163"/>
      <c r="C7" s="14" t="s">
        <v>70</v>
      </c>
      <c r="D7" s="14" t="s">
        <v>71</v>
      </c>
      <c r="E7" s="14" t="s">
        <v>70</v>
      </c>
      <c r="F7" s="14" t="s">
        <v>71</v>
      </c>
      <c r="G7" s="14" t="s">
        <v>70</v>
      </c>
      <c r="H7" s="14" t="s">
        <v>71</v>
      </c>
    </row>
    <row r="8" spans="1:11" ht="15.75" x14ac:dyDescent="0.25">
      <c r="A8" s="14" t="s">
        <v>4</v>
      </c>
      <c r="B8" s="14" t="s">
        <v>7</v>
      </c>
      <c r="C8" s="14">
        <v>1</v>
      </c>
      <c r="D8" s="14">
        <v>2</v>
      </c>
      <c r="E8" s="14">
        <v>3</v>
      </c>
      <c r="F8" s="14">
        <v>4</v>
      </c>
      <c r="G8" s="14" t="s">
        <v>72</v>
      </c>
      <c r="H8" s="14" t="s">
        <v>73</v>
      </c>
    </row>
    <row r="9" spans="1:11" ht="21.95" customHeight="1" x14ac:dyDescent="0.25">
      <c r="A9" s="10"/>
      <c r="B9" s="102" t="s">
        <v>85</v>
      </c>
      <c r="C9" s="114">
        <f>C10+C52+C53+C54</f>
        <v>94700</v>
      </c>
      <c r="D9" s="114">
        <f>D10+D52+D53+D54</f>
        <v>94700</v>
      </c>
      <c r="E9" s="114">
        <f>E10+E52+E53+E54</f>
        <v>293434.14493900002</v>
      </c>
      <c r="F9" s="114">
        <f>F10+F52+F53+F54</f>
        <v>280291.33484900004</v>
      </c>
      <c r="G9" s="115">
        <f t="shared" ref="G9:H11" si="0">E9/C9</f>
        <v>3.0985654164625136</v>
      </c>
      <c r="H9" s="115">
        <f t="shared" si="0"/>
        <v>2.9597817829883848</v>
      </c>
      <c r="J9" s="124"/>
      <c r="K9" s="124"/>
    </row>
    <row r="10" spans="1:11" ht="21.95" customHeight="1" x14ac:dyDescent="0.25">
      <c r="A10" s="11" t="s">
        <v>4</v>
      </c>
      <c r="B10" s="104" t="s">
        <v>86</v>
      </c>
      <c r="C10" s="116">
        <f>C11+C49+C50+C51</f>
        <v>94700</v>
      </c>
      <c r="D10" s="116">
        <f>D11+D49+D50+D51</f>
        <v>94700</v>
      </c>
      <c r="E10" s="116">
        <f>E11+E49+E50+E51</f>
        <v>95868.026546000037</v>
      </c>
      <c r="F10" s="116">
        <f>F11+F49+F50+F51</f>
        <v>82725.216456000024</v>
      </c>
      <c r="G10" s="117">
        <f t="shared" si="0"/>
        <v>1.0123339656388599</v>
      </c>
      <c r="H10" s="117">
        <f t="shared" si="0"/>
        <v>0.87355033216473099</v>
      </c>
    </row>
    <row r="11" spans="1:11" s="125" customFormat="1" ht="21.95" customHeight="1" x14ac:dyDescent="0.2">
      <c r="A11" s="11" t="s">
        <v>5</v>
      </c>
      <c r="B11" s="104" t="s">
        <v>74</v>
      </c>
      <c r="C11" s="116">
        <f>C12+C17+C22+C23+C28+C29+C32+C33+C37+C38+C39+C40+C41+C42+C43+C44+C45+C46+C47+C48</f>
        <v>94700</v>
      </c>
      <c r="D11" s="116">
        <f>D12+D17+D22+D23+D28+D29+D32+D33+D37+D38+D39+D40+D41+D42+D43+D44+D45+D46+D47+D48</f>
        <v>94700</v>
      </c>
      <c r="E11" s="116">
        <f>E12+E17+E22+E23+E28+E29+E32+E33+E37+E38+E39+E40+E41+E42+E43+E44+E45+E46+E47+E48</f>
        <v>95868.026546000037</v>
      </c>
      <c r="F11" s="116">
        <f>F12+F17+F22+F23+F28+F29+F32+F33+F37+F38+F39+F40+F41+F42+F43+F44+F45+F46+F47+F48</f>
        <v>82725.216456000024</v>
      </c>
      <c r="G11" s="117">
        <f t="shared" si="0"/>
        <v>1.0123339656388599</v>
      </c>
      <c r="H11" s="117">
        <f t="shared" si="0"/>
        <v>0.87355033216473099</v>
      </c>
    </row>
    <row r="12" spans="1:11" ht="15.75" x14ac:dyDescent="0.25">
      <c r="A12" s="126">
        <v>1</v>
      </c>
      <c r="B12" s="127" t="s">
        <v>87</v>
      </c>
      <c r="C12" s="128">
        <f>SUM(C13:C16)</f>
        <v>0</v>
      </c>
      <c r="D12" s="128">
        <f>SUM(D13:D16)</f>
        <v>0</v>
      </c>
      <c r="E12" s="128">
        <f>SUM(E13:E16)</f>
        <v>0</v>
      </c>
      <c r="F12" s="128">
        <f>SUM(F13:F16)</f>
        <v>0</v>
      </c>
      <c r="G12" s="129"/>
      <c r="H12" s="129"/>
    </row>
    <row r="13" spans="1:11" ht="21.95" customHeight="1" x14ac:dyDescent="0.25">
      <c r="A13" s="126"/>
      <c r="B13" s="127" t="s">
        <v>89</v>
      </c>
      <c r="C13" s="128"/>
      <c r="D13" s="128"/>
      <c r="E13" s="128"/>
      <c r="F13" s="128"/>
      <c r="G13" s="129"/>
      <c r="H13" s="129"/>
    </row>
    <row r="14" spans="1:11" ht="15.75" x14ac:dyDescent="0.25">
      <c r="A14" s="126"/>
      <c r="B14" s="127" t="s">
        <v>90</v>
      </c>
      <c r="C14" s="128"/>
      <c r="D14" s="128"/>
      <c r="E14" s="128"/>
      <c r="F14" s="128"/>
      <c r="G14" s="129"/>
      <c r="H14" s="129"/>
    </row>
    <row r="15" spans="1:11" ht="21.95" customHeight="1" x14ac:dyDescent="0.25">
      <c r="A15" s="126"/>
      <c r="B15" s="130" t="s">
        <v>91</v>
      </c>
      <c r="C15" s="128"/>
      <c r="D15" s="128"/>
      <c r="E15" s="128"/>
      <c r="F15" s="128"/>
      <c r="G15" s="129"/>
      <c r="H15" s="129"/>
    </row>
    <row r="16" spans="1:11" ht="21.95" customHeight="1" x14ac:dyDescent="0.25">
      <c r="A16" s="126"/>
      <c r="B16" s="130" t="s">
        <v>92</v>
      </c>
      <c r="C16" s="128"/>
      <c r="D16" s="128"/>
      <c r="E16" s="128"/>
      <c r="F16" s="128"/>
      <c r="G16" s="129"/>
      <c r="H16" s="129"/>
    </row>
    <row r="17" spans="1:13" ht="31.5" x14ac:dyDescent="0.25">
      <c r="A17" s="126">
        <v>2</v>
      </c>
      <c r="B17" s="127" t="s">
        <v>75</v>
      </c>
      <c r="C17" s="128">
        <f>SUM(C18:C21)</f>
        <v>150</v>
      </c>
      <c r="D17" s="128">
        <f>SUM(D18:D21)</f>
        <v>150</v>
      </c>
      <c r="E17" s="128">
        <f>SUM(E18:E21)</f>
        <v>188.799814</v>
      </c>
      <c r="F17" s="128">
        <f>SUM(F18:F21)</f>
        <v>121.07501400000001</v>
      </c>
      <c r="G17" s="129">
        <f>E17/C17</f>
        <v>1.2586654266666666</v>
      </c>
      <c r="H17" s="129">
        <f>F17/D17</f>
        <v>0.80716676000000009</v>
      </c>
    </row>
    <row r="18" spans="1:13" ht="21.95" customHeight="1" x14ac:dyDescent="0.25">
      <c r="A18" s="126"/>
      <c r="B18" s="127" t="s">
        <v>89</v>
      </c>
      <c r="C18" s="128">
        <v>150</v>
      </c>
      <c r="D18" s="128">
        <v>150</v>
      </c>
      <c r="E18" s="128">
        <v>53.669120999999997</v>
      </c>
      <c r="F18" s="128">
        <v>50.069121000000003</v>
      </c>
      <c r="G18" s="129">
        <f>E18/C18</f>
        <v>0.35779413999999998</v>
      </c>
      <c r="H18" s="129">
        <f>F18/D18</f>
        <v>0.33379414000000002</v>
      </c>
    </row>
    <row r="19" spans="1:13" ht="15.75" x14ac:dyDescent="0.25">
      <c r="A19" s="126"/>
      <c r="B19" s="127" t="s">
        <v>90</v>
      </c>
      <c r="C19" s="128"/>
      <c r="D19" s="128"/>
      <c r="E19" s="128">
        <v>123.075141</v>
      </c>
      <c r="F19" s="128">
        <v>58.950341000000002</v>
      </c>
      <c r="G19" s="129"/>
      <c r="H19" s="129"/>
    </row>
    <row r="20" spans="1:13" ht="21.95" customHeight="1" x14ac:dyDescent="0.25">
      <c r="A20" s="126"/>
      <c r="B20" s="130" t="s">
        <v>91</v>
      </c>
      <c r="C20" s="128"/>
      <c r="D20" s="128"/>
      <c r="E20" s="128"/>
      <c r="F20" s="128"/>
      <c r="G20" s="129"/>
      <c r="H20" s="129"/>
    </row>
    <row r="21" spans="1:13" ht="21.95" customHeight="1" x14ac:dyDescent="0.25">
      <c r="A21" s="126"/>
      <c r="B21" s="130" t="s">
        <v>92</v>
      </c>
      <c r="C21" s="128"/>
      <c r="D21" s="128"/>
      <c r="E21" s="128">
        <v>12.055552</v>
      </c>
      <c r="F21" s="128">
        <v>12.055552</v>
      </c>
      <c r="G21" s="129"/>
      <c r="H21" s="129"/>
    </row>
    <row r="22" spans="1:13" ht="31.5" x14ac:dyDescent="0.25">
      <c r="A22" s="126">
        <v>3</v>
      </c>
      <c r="B22" s="127" t="s">
        <v>88</v>
      </c>
      <c r="C22" s="128"/>
      <c r="D22" s="128"/>
      <c r="E22" s="128"/>
      <c r="F22" s="128"/>
      <c r="G22" s="129"/>
      <c r="H22" s="129"/>
      <c r="M22" s="131"/>
    </row>
    <row r="23" spans="1:13" ht="21.95" customHeight="1" x14ac:dyDescent="0.25">
      <c r="A23" s="126">
        <v>4</v>
      </c>
      <c r="B23" s="130" t="s">
        <v>20</v>
      </c>
      <c r="C23" s="128">
        <f>SUM(C24:C27)</f>
        <v>70500</v>
      </c>
      <c r="D23" s="128">
        <f>SUM(D24:D27)</f>
        <v>70500</v>
      </c>
      <c r="E23" s="128">
        <f>SUM(E24:E27)</f>
        <v>57046.183885999999</v>
      </c>
      <c r="F23" s="128">
        <f>SUM(F24:F27)</f>
        <v>57046.183885999999</v>
      </c>
      <c r="G23" s="129">
        <f t="shared" ref="G23:H28" si="1">E23/C23</f>
        <v>0.80916572887943261</v>
      </c>
      <c r="H23" s="129">
        <f t="shared" si="1"/>
        <v>0.80916572887943261</v>
      </c>
    </row>
    <row r="24" spans="1:13" ht="21.95" customHeight="1" x14ac:dyDescent="0.25">
      <c r="A24" s="126"/>
      <c r="B24" s="127" t="s">
        <v>89</v>
      </c>
      <c r="C24" s="128">
        <v>65700</v>
      </c>
      <c r="D24" s="128">
        <v>65700</v>
      </c>
      <c r="E24" s="128">
        <v>54460.975917999996</v>
      </c>
      <c r="F24" s="128">
        <v>54460.975917999996</v>
      </c>
      <c r="G24" s="129">
        <f t="shared" si="1"/>
        <v>0.82893418444444444</v>
      </c>
      <c r="H24" s="129">
        <f t="shared" si="1"/>
        <v>0.82893418444444444</v>
      </c>
    </row>
    <row r="25" spans="1:13" ht="15.75" x14ac:dyDescent="0.25">
      <c r="A25" s="126"/>
      <c r="B25" s="127" t="s">
        <v>90</v>
      </c>
      <c r="C25" s="128">
        <v>2700</v>
      </c>
      <c r="D25" s="128">
        <v>2700</v>
      </c>
      <c r="E25" s="128">
        <v>637.82313299999998</v>
      </c>
      <c r="F25" s="128">
        <v>637.82313299999998</v>
      </c>
      <c r="G25" s="129">
        <f t="shared" si="1"/>
        <v>0.23623079</v>
      </c>
      <c r="H25" s="129">
        <f t="shared" si="1"/>
        <v>0.23623079</v>
      </c>
    </row>
    <row r="26" spans="1:13" ht="21.95" customHeight="1" x14ac:dyDescent="0.25">
      <c r="A26" s="126"/>
      <c r="B26" s="130" t="s">
        <v>91</v>
      </c>
      <c r="C26" s="128">
        <v>40</v>
      </c>
      <c r="D26" s="128">
        <v>40</v>
      </c>
      <c r="E26" s="128">
        <v>60.296601000000003</v>
      </c>
      <c r="F26" s="128">
        <v>60.296601000000003</v>
      </c>
      <c r="G26" s="129">
        <f t="shared" si="1"/>
        <v>1.507415025</v>
      </c>
      <c r="H26" s="129">
        <f t="shared" si="1"/>
        <v>1.507415025</v>
      </c>
    </row>
    <row r="27" spans="1:13" ht="21.95" customHeight="1" x14ac:dyDescent="0.25">
      <c r="A27" s="126"/>
      <c r="B27" s="130" t="s">
        <v>92</v>
      </c>
      <c r="C27" s="128">
        <v>2060</v>
      </c>
      <c r="D27" s="128">
        <v>2060</v>
      </c>
      <c r="E27" s="128">
        <v>1887.0882340000001</v>
      </c>
      <c r="F27" s="128">
        <v>1887.0882340000001</v>
      </c>
      <c r="G27" s="129">
        <f t="shared" si="1"/>
        <v>0.91606224951456316</v>
      </c>
      <c r="H27" s="129">
        <f t="shared" si="1"/>
        <v>0.91606224951456316</v>
      </c>
    </row>
    <row r="28" spans="1:13" ht="21.95" customHeight="1" x14ac:dyDescent="0.25">
      <c r="A28" s="126">
        <v>5</v>
      </c>
      <c r="B28" s="130" t="s">
        <v>21</v>
      </c>
      <c r="C28" s="128">
        <v>2200</v>
      </c>
      <c r="D28" s="128">
        <v>2200</v>
      </c>
      <c r="E28" s="128">
        <v>2122.2028919999998</v>
      </c>
      <c r="F28" s="128">
        <f>2446.379759+353.210591</f>
        <v>2799.5903499999999</v>
      </c>
      <c r="G28" s="129">
        <f t="shared" si="1"/>
        <v>0.96463767818181811</v>
      </c>
      <c r="H28" s="129">
        <f t="shared" si="1"/>
        <v>1.2725410681818181</v>
      </c>
    </row>
    <row r="29" spans="1:13" ht="21.95" customHeight="1" x14ac:dyDescent="0.25">
      <c r="A29" s="126">
        <v>6</v>
      </c>
      <c r="B29" s="130" t="s">
        <v>22</v>
      </c>
      <c r="C29" s="128">
        <f>SUM(C30:C31)</f>
        <v>0</v>
      </c>
      <c r="D29" s="128">
        <f>SUM(D30:D31)</f>
        <v>0</v>
      </c>
      <c r="E29" s="128">
        <f>SUM(E30:E31)</f>
        <v>7.5240000000000001E-2</v>
      </c>
      <c r="F29" s="128">
        <f>SUM(F30:F31)</f>
        <v>7.5240000000000001E-2</v>
      </c>
      <c r="G29" s="129"/>
      <c r="H29" s="129"/>
    </row>
    <row r="30" spans="1:13" ht="31.5" x14ac:dyDescent="0.25">
      <c r="A30" s="126" t="s">
        <v>34</v>
      </c>
      <c r="B30" s="130" t="s">
        <v>93</v>
      </c>
      <c r="C30" s="128"/>
      <c r="D30" s="128"/>
      <c r="E30" s="128">
        <f>75240/1000000</f>
        <v>7.5240000000000001E-2</v>
      </c>
      <c r="F30" s="128">
        <f>75240/1000000</f>
        <v>7.5240000000000001E-2</v>
      </c>
      <c r="G30" s="129"/>
      <c r="H30" s="129"/>
    </row>
    <row r="31" spans="1:13" ht="21.95" customHeight="1" x14ac:dyDescent="0.25">
      <c r="A31" s="126" t="s">
        <v>34</v>
      </c>
      <c r="B31" s="130" t="s">
        <v>76</v>
      </c>
      <c r="C31" s="128"/>
      <c r="D31" s="128"/>
      <c r="E31" s="128"/>
      <c r="F31" s="128"/>
      <c r="G31" s="129"/>
      <c r="H31" s="129"/>
    </row>
    <row r="32" spans="1:13" ht="21.95" customHeight="1" x14ac:dyDescent="0.25">
      <c r="A32" s="126">
        <v>7</v>
      </c>
      <c r="B32" s="127" t="s">
        <v>77</v>
      </c>
      <c r="C32" s="128">
        <v>6500</v>
      </c>
      <c r="D32" s="128">
        <v>6500</v>
      </c>
      <c r="E32" s="128">
        <v>7181.194246</v>
      </c>
      <c r="F32" s="128">
        <v>7181.194246</v>
      </c>
      <c r="G32" s="129">
        <f>E32/C32</f>
        <v>1.1047991147692309</v>
      </c>
      <c r="H32" s="129">
        <f>F32/D32</f>
        <v>1.1047991147692309</v>
      </c>
    </row>
    <row r="33" spans="1:10" ht="21.95" customHeight="1" x14ac:dyDescent="0.25">
      <c r="A33" s="126">
        <v>8</v>
      </c>
      <c r="B33" s="127" t="s">
        <v>78</v>
      </c>
      <c r="C33" s="128">
        <f>SUM(C34:C36)</f>
        <v>1800</v>
      </c>
      <c r="D33" s="128">
        <f>SUM(D34:D36)</f>
        <v>1800</v>
      </c>
      <c r="E33" s="128">
        <f>SUM(E34:E36)</f>
        <v>1307.9232900000002</v>
      </c>
      <c r="F33" s="128">
        <f>SUM(F34:F36)</f>
        <v>1221.1840850000001</v>
      </c>
      <c r="G33" s="129">
        <f>E33/C33</f>
        <v>0.72662405000000008</v>
      </c>
      <c r="H33" s="129">
        <f>F33/D33</f>
        <v>0.67843560277777781</v>
      </c>
    </row>
    <row r="34" spans="1:10" ht="36" customHeight="1" x14ac:dyDescent="0.25">
      <c r="A34" s="126"/>
      <c r="B34" s="106" t="s">
        <v>94</v>
      </c>
      <c r="C34" s="118">
        <v>180</v>
      </c>
      <c r="D34" s="118">
        <v>180</v>
      </c>
      <c r="E34" s="118">
        <v>82.715204999999997</v>
      </c>
      <c r="F34" s="118"/>
      <c r="G34" s="129"/>
      <c r="H34" s="129"/>
    </row>
    <row r="35" spans="1:10" ht="20.100000000000001" customHeight="1" x14ac:dyDescent="0.25">
      <c r="A35" s="126"/>
      <c r="B35" s="106" t="s">
        <v>95</v>
      </c>
      <c r="C35" s="118"/>
      <c r="D35" s="118"/>
      <c r="E35" s="118">
        <v>4.024</v>
      </c>
      <c r="F35" s="118"/>
      <c r="G35" s="129" t="e">
        <f>E35/C35</f>
        <v>#DIV/0!</v>
      </c>
      <c r="H35" s="129"/>
    </row>
    <row r="36" spans="1:10" s="132" customFormat="1" ht="21.95" customHeight="1" x14ac:dyDescent="0.25">
      <c r="A36" s="105"/>
      <c r="B36" s="106" t="s">
        <v>159</v>
      </c>
      <c r="C36" s="118">
        <v>1620</v>
      </c>
      <c r="D36" s="118">
        <v>1620</v>
      </c>
      <c r="E36" s="118">
        <f>995.624085+225.56</f>
        <v>1221.1840850000001</v>
      </c>
      <c r="F36" s="118">
        <f>995.624085+225.56</f>
        <v>1221.1840850000001</v>
      </c>
      <c r="G36" s="119">
        <f>E36/C36</f>
        <v>0.75381733641975313</v>
      </c>
      <c r="H36" s="119">
        <f>F36/D36</f>
        <v>0.75381733641975313</v>
      </c>
    </row>
    <row r="37" spans="1:10" ht="21.95" customHeight="1" x14ac:dyDescent="0.25">
      <c r="A37" s="126">
        <v>9</v>
      </c>
      <c r="B37" s="127" t="s">
        <v>79</v>
      </c>
      <c r="C37" s="128"/>
      <c r="D37" s="128"/>
      <c r="E37" s="128"/>
      <c r="F37" s="128"/>
      <c r="G37" s="129"/>
      <c r="H37" s="129"/>
    </row>
    <row r="38" spans="1:10" ht="21.95" customHeight="1" x14ac:dyDescent="0.25">
      <c r="A38" s="126">
        <v>10</v>
      </c>
      <c r="B38" s="127" t="s">
        <v>80</v>
      </c>
      <c r="C38" s="128"/>
      <c r="D38" s="128"/>
      <c r="E38" s="128">
        <v>9.2625460000000004</v>
      </c>
      <c r="F38" s="128">
        <v>9.2625460000000004</v>
      </c>
      <c r="G38" s="129"/>
      <c r="H38" s="129"/>
    </row>
    <row r="39" spans="1:10" ht="21" customHeight="1" x14ac:dyDescent="0.25">
      <c r="A39" s="126">
        <v>11</v>
      </c>
      <c r="B39" s="127" t="s">
        <v>81</v>
      </c>
      <c r="C39" s="128">
        <v>50</v>
      </c>
      <c r="D39" s="128">
        <v>50</v>
      </c>
      <c r="E39" s="128">
        <v>39.494042</v>
      </c>
      <c r="F39" s="128">
        <v>39.494042</v>
      </c>
      <c r="G39" s="129">
        <f>E39/C39</f>
        <v>0.78988084000000003</v>
      </c>
      <c r="H39" s="129">
        <f>F39/D39</f>
        <v>0.78988084000000003</v>
      </c>
    </row>
    <row r="40" spans="1:10" ht="21.95" customHeight="1" x14ac:dyDescent="0.25">
      <c r="A40" s="126">
        <v>12</v>
      </c>
      <c r="B40" s="127" t="s">
        <v>23</v>
      </c>
      <c r="C40" s="128">
        <v>2000</v>
      </c>
      <c r="D40" s="128">
        <v>2000</v>
      </c>
      <c r="E40" s="128">
        <v>8789.9318230000008</v>
      </c>
      <c r="F40" s="128">
        <v>8789.9318230000008</v>
      </c>
      <c r="G40" s="129">
        <f>E40/C40</f>
        <v>4.3949659115000008</v>
      </c>
      <c r="H40" s="129">
        <f>F40/D40</f>
        <v>4.3949659115000008</v>
      </c>
    </row>
    <row r="41" spans="1:10" ht="15.75" x14ac:dyDescent="0.25">
      <c r="A41" s="126">
        <v>13</v>
      </c>
      <c r="B41" s="127" t="s">
        <v>158</v>
      </c>
      <c r="C41" s="128"/>
      <c r="D41" s="128"/>
      <c r="E41" s="128"/>
      <c r="F41" s="128"/>
      <c r="G41" s="129"/>
      <c r="H41" s="129"/>
    </row>
    <row r="42" spans="1:10" ht="21.95" customHeight="1" x14ac:dyDescent="0.25">
      <c r="A42" s="126">
        <v>14</v>
      </c>
      <c r="B42" s="127" t="s">
        <v>96</v>
      </c>
      <c r="C42" s="128"/>
      <c r="D42" s="128"/>
      <c r="E42" s="128"/>
      <c r="F42" s="128"/>
      <c r="G42" s="129"/>
      <c r="H42" s="129"/>
    </row>
    <row r="43" spans="1:10" ht="21.95" customHeight="1" x14ac:dyDescent="0.25">
      <c r="A43" s="126">
        <v>15</v>
      </c>
      <c r="B43" s="127" t="s">
        <v>24</v>
      </c>
      <c r="C43" s="128">
        <v>4500</v>
      </c>
      <c r="D43" s="128">
        <v>4500</v>
      </c>
      <c r="E43" s="128">
        <v>10879.822251</v>
      </c>
      <c r="F43" s="128">
        <v>3031.0988539999998</v>
      </c>
      <c r="G43" s="129">
        <f t="shared" ref="G43:H45" si="2">E43/C43</f>
        <v>2.4177382779999999</v>
      </c>
      <c r="H43" s="129">
        <f t="shared" si="2"/>
        <v>0.67357752311111108</v>
      </c>
      <c r="J43" s="124"/>
    </row>
    <row r="44" spans="1:10" ht="21" customHeight="1" x14ac:dyDescent="0.25">
      <c r="A44" s="126">
        <v>16</v>
      </c>
      <c r="B44" s="127" t="s">
        <v>25</v>
      </c>
      <c r="C44" s="128">
        <f>5600+500</f>
        <v>6100</v>
      </c>
      <c r="D44" s="128">
        <f>5600+500</f>
        <v>6100</v>
      </c>
      <c r="E44" s="128">
        <f>7045.10235+331.067007</f>
        <v>7376.1693569999998</v>
      </c>
      <c r="F44" s="128">
        <f>937.386704+290.7055+331.067007</f>
        <v>1559.1592110000001</v>
      </c>
      <c r="G44" s="129">
        <f t="shared" si="2"/>
        <v>1.2092080913114753</v>
      </c>
      <c r="H44" s="129">
        <f t="shared" si="2"/>
        <v>0.25559987065573775</v>
      </c>
    </row>
    <row r="45" spans="1:10" ht="21" customHeight="1" x14ac:dyDescent="0.25">
      <c r="A45" s="126">
        <v>17</v>
      </c>
      <c r="B45" s="127" t="s">
        <v>97</v>
      </c>
      <c r="C45" s="128">
        <v>900</v>
      </c>
      <c r="D45" s="128">
        <v>900</v>
      </c>
      <c r="E45" s="128">
        <v>926.96715900000004</v>
      </c>
      <c r="F45" s="128">
        <v>926.96715900000004</v>
      </c>
      <c r="G45" s="129">
        <f t="shared" si="2"/>
        <v>1.02996351</v>
      </c>
      <c r="H45" s="129">
        <f t="shared" si="2"/>
        <v>1.02996351</v>
      </c>
      <c r="J45" s="124"/>
    </row>
    <row r="46" spans="1:10" ht="21" customHeight="1" x14ac:dyDescent="0.25">
      <c r="A46" s="126">
        <v>18</v>
      </c>
      <c r="B46" s="127" t="s">
        <v>98</v>
      </c>
      <c r="C46" s="128"/>
      <c r="D46" s="128"/>
      <c r="E46" s="128"/>
      <c r="F46" s="128"/>
      <c r="G46" s="129"/>
      <c r="H46" s="129"/>
    </row>
    <row r="47" spans="1:10" ht="47.25" x14ac:dyDescent="0.25">
      <c r="A47" s="126">
        <v>19</v>
      </c>
      <c r="B47" s="127" t="s">
        <v>99</v>
      </c>
      <c r="C47" s="128"/>
      <c r="D47" s="128"/>
      <c r="E47" s="128"/>
      <c r="F47" s="128"/>
      <c r="G47" s="129"/>
      <c r="H47" s="129"/>
    </row>
    <row r="48" spans="1:10" ht="21" customHeight="1" x14ac:dyDescent="0.25">
      <c r="A48" s="126">
        <v>20</v>
      </c>
      <c r="B48" s="130" t="s">
        <v>100</v>
      </c>
      <c r="C48" s="128"/>
      <c r="D48" s="128"/>
      <c r="E48" s="128"/>
      <c r="F48" s="128"/>
      <c r="G48" s="129"/>
      <c r="H48" s="129"/>
    </row>
    <row r="49" spans="1:8" s="125" customFormat="1" ht="21" customHeight="1" x14ac:dyDescent="0.2">
      <c r="A49" s="11" t="s">
        <v>6</v>
      </c>
      <c r="B49" s="120" t="s">
        <v>82</v>
      </c>
      <c r="C49" s="116"/>
      <c r="D49" s="116"/>
      <c r="E49" s="116"/>
      <c r="F49" s="116"/>
      <c r="G49" s="129"/>
      <c r="H49" s="129"/>
    </row>
    <row r="50" spans="1:8" ht="20.100000000000001" customHeight="1" x14ac:dyDescent="0.25">
      <c r="A50" s="11" t="s">
        <v>40</v>
      </c>
      <c r="B50" s="104" t="s">
        <v>101</v>
      </c>
      <c r="C50" s="133"/>
      <c r="D50" s="133"/>
      <c r="E50" s="133"/>
      <c r="F50" s="133"/>
      <c r="G50" s="129"/>
      <c r="H50" s="129"/>
    </row>
    <row r="51" spans="1:8" ht="20.100000000000001" customHeight="1" x14ac:dyDescent="0.25">
      <c r="A51" s="11" t="s">
        <v>42</v>
      </c>
      <c r="B51" s="104" t="s">
        <v>8</v>
      </c>
      <c r="C51" s="133"/>
      <c r="D51" s="133"/>
      <c r="E51" s="133"/>
      <c r="F51" s="133"/>
      <c r="G51" s="129"/>
      <c r="H51" s="129"/>
    </row>
    <row r="52" spans="1:8" s="125" customFormat="1" ht="20.100000000000001" customHeight="1" x14ac:dyDescent="0.2">
      <c r="A52" s="11" t="s">
        <v>7</v>
      </c>
      <c r="B52" s="104" t="s">
        <v>102</v>
      </c>
      <c r="C52" s="121"/>
      <c r="D52" s="121"/>
      <c r="E52" s="121"/>
      <c r="F52" s="121"/>
      <c r="G52" s="129"/>
      <c r="H52" s="129"/>
    </row>
    <row r="53" spans="1:8" s="125" customFormat="1" ht="20.100000000000001" customHeight="1" x14ac:dyDescent="0.2">
      <c r="A53" s="11" t="s">
        <v>9</v>
      </c>
      <c r="B53" s="104" t="s">
        <v>103</v>
      </c>
      <c r="C53" s="121"/>
      <c r="D53" s="121"/>
      <c r="E53" s="122">
        <v>5497.0258000000003</v>
      </c>
      <c r="F53" s="122">
        <v>5497.0258000000003</v>
      </c>
      <c r="G53" s="129"/>
      <c r="H53" s="129"/>
    </row>
    <row r="54" spans="1:8" s="125" customFormat="1" ht="31.5" x14ac:dyDescent="0.2">
      <c r="A54" s="11" t="s">
        <v>13</v>
      </c>
      <c r="B54" s="104" t="s">
        <v>104</v>
      </c>
      <c r="C54" s="121"/>
      <c r="D54" s="121"/>
      <c r="E54" s="122">
        <v>192069.09259300001</v>
      </c>
      <c r="F54" s="122">
        <v>192069.09259300001</v>
      </c>
      <c r="G54" s="129"/>
      <c r="H54" s="129"/>
    </row>
    <row r="55" spans="1:8" x14ac:dyDescent="0.25">
      <c r="A55" s="123"/>
      <c r="B55" s="123"/>
      <c r="C55" s="123"/>
      <c r="D55" s="123"/>
      <c r="E55" s="123"/>
      <c r="F55" s="123"/>
      <c r="G55" s="123"/>
      <c r="H55" s="123"/>
    </row>
  </sheetData>
  <mergeCells count="10">
    <mergeCell ref="A6:A7"/>
    <mergeCell ref="B6:B7"/>
    <mergeCell ref="C6:D6"/>
    <mergeCell ref="E6:F6"/>
    <mergeCell ref="G6:H6"/>
    <mergeCell ref="A1:H1"/>
    <mergeCell ref="E2:H2"/>
    <mergeCell ref="A3:H3"/>
    <mergeCell ref="A4:H4"/>
    <mergeCell ref="G5:H5"/>
  </mergeCells>
  <phoneticPr fontId="11" type="noConversion"/>
  <pageMargins left="0.94488188976377996" right="0.2" top="0.78740157480314998" bottom="0.98425196850393704" header="0.511811023622047" footer="0.511811023622047"/>
  <pageSetup paperSize="9" scale="85"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L36"/>
  <sheetViews>
    <sheetView workbookViewId="0">
      <selection activeCell="D13" sqref="D13"/>
    </sheetView>
  </sheetViews>
  <sheetFormatPr defaultRowHeight="15" x14ac:dyDescent="0.25"/>
  <cols>
    <col min="1" max="1" width="6" style="47" customWidth="1"/>
    <col min="2" max="2" width="44.875" style="47" customWidth="1"/>
    <col min="3" max="3" width="11.625" style="47" customWidth="1"/>
    <col min="4" max="4" width="10.875" style="47" customWidth="1"/>
    <col min="5" max="5" width="11.125" style="47" customWidth="1"/>
    <col min="6" max="9" width="9" style="47"/>
    <col min="10" max="11" width="11.125" style="47" customWidth="1"/>
    <col min="12" max="16384" width="9" style="47"/>
  </cols>
  <sheetData>
    <row r="1" spans="1:7" ht="15.75" x14ac:dyDescent="0.25">
      <c r="A1" s="143" t="s">
        <v>16</v>
      </c>
      <c r="B1" s="143"/>
      <c r="C1" s="143"/>
      <c r="D1" s="143"/>
      <c r="E1" s="143"/>
    </row>
    <row r="2" spans="1:7" ht="15.75" customHeight="1" x14ac:dyDescent="0.25">
      <c r="A2" s="48"/>
      <c r="C2" s="144" t="s">
        <v>122</v>
      </c>
      <c r="D2" s="144"/>
      <c r="E2" s="144"/>
    </row>
    <row r="3" spans="1:7" ht="36.75" customHeight="1" x14ac:dyDescent="0.25">
      <c r="A3" s="164" t="s">
        <v>163</v>
      </c>
      <c r="B3" s="165"/>
      <c r="C3" s="165"/>
      <c r="D3" s="165"/>
      <c r="E3" s="165"/>
    </row>
    <row r="4" spans="1:7" ht="16.5" x14ac:dyDescent="0.25">
      <c r="A4" s="166" t="s">
        <v>166</v>
      </c>
      <c r="B4" s="166"/>
      <c r="C4" s="166"/>
      <c r="D4" s="166"/>
      <c r="E4" s="166"/>
      <c r="F4" s="60"/>
      <c r="G4" s="60"/>
    </row>
    <row r="5" spans="1:7" x14ac:dyDescent="0.25">
      <c r="A5" s="49"/>
      <c r="E5" s="79"/>
    </row>
    <row r="6" spans="1:7" ht="18" customHeight="1" x14ac:dyDescent="0.25">
      <c r="A6" s="167" t="s">
        <v>105</v>
      </c>
      <c r="B6" s="167" t="s">
        <v>68</v>
      </c>
      <c r="C6" s="167" t="s">
        <v>123</v>
      </c>
      <c r="D6" s="167" t="s">
        <v>3</v>
      </c>
      <c r="E6" s="167" t="s">
        <v>69</v>
      </c>
    </row>
    <row r="7" spans="1:7" ht="31.5" customHeight="1" x14ac:dyDescent="0.25">
      <c r="A7" s="168"/>
      <c r="B7" s="168"/>
      <c r="C7" s="168"/>
      <c r="D7" s="168"/>
      <c r="E7" s="168"/>
    </row>
    <row r="8" spans="1:7" ht="16.5" x14ac:dyDescent="0.25">
      <c r="A8" s="62" t="s">
        <v>4</v>
      </c>
      <c r="B8" s="62" t="s">
        <v>7</v>
      </c>
      <c r="C8" s="62">
        <v>1</v>
      </c>
      <c r="D8" s="62">
        <v>2</v>
      </c>
      <c r="E8" s="63" t="s">
        <v>124</v>
      </c>
    </row>
    <row r="9" spans="1:7" ht="21.95" customHeight="1" x14ac:dyDescent="0.25">
      <c r="A9" s="50"/>
      <c r="B9" s="51" t="s">
        <v>125</v>
      </c>
      <c r="C9" s="64">
        <f>C10+C29+C32</f>
        <v>537382</v>
      </c>
      <c r="D9" s="64">
        <f>D10+D29+D32</f>
        <v>698633.36160599999</v>
      </c>
      <c r="E9" s="65">
        <f>D9/C9</f>
        <v>1.3000684087036782</v>
      </c>
      <c r="G9" s="52"/>
    </row>
    <row r="10" spans="1:7" ht="21.95" customHeight="1" x14ac:dyDescent="0.25">
      <c r="A10" s="53" t="s">
        <v>4</v>
      </c>
      <c r="B10" s="54" t="s">
        <v>126</v>
      </c>
      <c r="C10" s="66">
        <f>C11+C21+C25+C26+C27+C28</f>
        <v>537382</v>
      </c>
      <c r="D10" s="66">
        <f>D11+D21+D25+D26+D27+D28</f>
        <v>602919.87409599999</v>
      </c>
      <c r="E10" s="67">
        <f>D10/C10</f>
        <v>1.1219577025207395</v>
      </c>
    </row>
    <row r="11" spans="1:7" ht="21.95" customHeight="1" x14ac:dyDescent="0.25">
      <c r="A11" s="53" t="s">
        <v>5</v>
      </c>
      <c r="B11" s="54" t="s">
        <v>107</v>
      </c>
      <c r="C11" s="66">
        <f>C12+C19+C20</f>
        <v>63714</v>
      </c>
      <c r="D11" s="66">
        <f>D12+D19+D20</f>
        <v>72588</v>
      </c>
      <c r="E11" s="67">
        <f>D11/C11</f>
        <v>1.1392786514737734</v>
      </c>
    </row>
    <row r="12" spans="1:7" ht="21.95" customHeight="1" x14ac:dyDescent="0.25">
      <c r="A12" s="55">
        <v>1</v>
      </c>
      <c r="B12" s="56" t="s">
        <v>108</v>
      </c>
      <c r="C12" s="68">
        <v>63714</v>
      </c>
      <c r="D12" s="68">
        <v>72588</v>
      </c>
      <c r="E12" s="69">
        <f>D12/C12</f>
        <v>1.1392786514737734</v>
      </c>
    </row>
    <row r="13" spans="1:7" ht="21.95" customHeight="1" x14ac:dyDescent="0.25">
      <c r="A13" s="55"/>
      <c r="B13" s="56" t="s">
        <v>109</v>
      </c>
      <c r="C13" s="68"/>
      <c r="D13" s="68"/>
      <c r="E13" s="68"/>
    </row>
    <row r="14" spans="1:7" ht="21.95" customHeight="1" x14ac:dyDescent="0.25">
      <c r="A14" s="70" t="s">
        <v>34</v>
      </c>
      <c r="B14" s="56" t="s">
        <v>110</v>
      </c>
      <c r="C14" s="68"/>
      <c r="D14" s="68">
        <v>11807.635</v>
      </c>
      <c r="E14" s="57"/>
    </row>
    <row r="15" spans="1:7" ht="21.95" customHeight="1" x14ac:dyDescent="0.25">
      <c r="A15" s="70" t="s">
        <v>34</v>
      </c>
      <c r="B15" s="56" t="s">
        <v>111</v>
      </c>
      <c r="C15" s="68"/>
      <c r="D15" s="68"/>
      <c r="E15" s="71"/>
    </row>
    <row r="16" spans="1:7" ht="21.95" customHeight="1" x14ac:dyDescent="0.25">
      <c r="A16" s="55"/>
      <c r="B16" s="56" t="s">
        <v>112</v>
      </c>
      <c r="C16" s="68"/>
      <c r="D16" s="68"/>
      <c r="E16" s="71"/>
    </row>
    <row r="17" spans="1:12" ht="21.95" customHeight="1" x14ac:dyDescent="0.25">
      <c r="A17" s="55" t="s">
        <v>34</v>
      </c>
      <c r="B17" s="56" t="s">
        <v>113</v>
      </c>
      <c r="C17" s="68">
        <v>2000</v>
      </c>
      <c r="D17" s="68"/>
      <c r="E17" s="69"/>
    </row>
    <row r="18" spans="1:12" ht="21.95" customHeight="1" x14ac:dyDescent="0.25">
      <c r="A18" s="55" t="s">
        <v>34</v>
      </c>
      <c r="B18" s="56" t="s">
        <v>114</v>
      </c>
      <c r="C18" s="68"/>
      <c r="D18" s="68"/>
      <c r="E18" s="71"/>
    </row>
    <row r="19" spans="1:12" ht="70.5" customHeight="1" x14ac:dyDescent="0.25">
      <c r="A19" s="55">
        <v>2</v>
      </c>
      <c r="B19" s="56" t="s">
        <v>127</v>
      </c>
      <c r="C19" s="68"/>
      <c r="D19" s="68"/>
      <c r="E19" s="71"/>
    </row>
    <row r="20" spans="1:12" ht="21.95" customHeight="1" x14ac:dyDescent="0.25">
      <c r="A20" s="55">
        <v>3</v>
      </c>
      <c r="B20" s="56" t="s">
        <v>116</v>
      </c>
      <c r="C20" s="68"/>
      <c r="D20" s="68"/>
      <c r="E20" s="71"/>
    </row>
    <row r="21" spans="1:12" ht="21.95" customHeight="1" x14ac:dyDescent="0.25">
      <c r="A21" s="53" t="s">
        <v>6</v>
      </c>
      <c r="B21" s="54" t="s">
        <v>11</v>
      </c>
      <c r="C21" s="66">
        <v>465259</v>
      </c>
      <c r="D21" s="66">
        <v>530331.87409599999</v>
      </c>
      <c r="E21" s="67">
        <f>D21/C21</f>
        <v>1.1398637621109962</v>
      </c>
      <c r="F21" s="52"/>
    </row>
    <row r="22" spans="1:12" ht="21.95" customHeight="1" x14ac:dyDescent="0.25">
      <c r="A22" s="55"/>
      <c r="B22" s="56" t="s">
        <v>14</v>
      </c>
      <c r="C22" s="68"/>
      <c r="D22" s="68"/>
      <c r="E22" s="68"/>
      <c r="F22" s="52"/>
    </row>
    <row r="23" spans="1:12" ht="21.95" customHeight="1" x14ac:dyDescent="0.25">
      <c r="A23" s="70">
        <v>1</v>
      </c>
      <c r="B23" s="56" t="s">
        <v>110</v>
      </c>
      <c r="C23" s="68">
        <v>225532</v>
      </c>
      <c r="D23" s="68">
        <v>261933.87393900001</v>
      </c>
      <c r="E23" s="69">
        <f>D23/C23</f>
        <v>1.1614044744825569</v>
      </c>
      <c r="F23" s="52"/>
    </row>
    <row r="24" spans="1:12" ht="21.95" customHeight="1" x14ac:dyDescent="0.25">
      <c r="A24" s="70">
        <v>2</v>
      </c>
      <c r="B24" s="56" t="s">
        <v>117</v>
      </c>
      <c r="C24" s="68"/>
      <c r="D24" s="68"/>
      <c r="E24" s="57"/>
      <c r="F24" s="52"/>
      <c r="I24" s="59"/>
      <c r="J24" s="59"/>
      <c r="K24" s="59"/>
      <c r="L24" s="59"/>
    </row>
    <row r="25" spans="1:12" ht="21.95" customHeight="1" x14ac:dyDescent="0.25">
      <c r="A25" s="53" t="s">
        <v>40</v>
      </c>
      <c r="B25" s="54" t="s">
        <v>118</v>
      </c>
      <c r="C25" s="66"/>
      <c r="D25" s="66"/>
      <c r="E25" s="57"/>
    </row>
    <row r="26" spans="1:12" ht="21.95" customHeight="1" x14ac:dyDescent="0.25">
      <c r="A26" s="53" t="s">
        <v>42</v>
      </c>
      <c r="B26" s="54" t="s">
        <v>48</v>
      </c>
      <c r="C26" s="66"/>
      <c r="D26" s="66"/>
      <c r="E26" s="57"/>
    </row>
    <row r="27" spans="1:12" ht="21.95" customHeight="1" x14ac:dyDescent="0.25">
      <c r="A27" s="53" t="s">
        <v>44</v>
      </c>
      <c r="B27" s="54" t="s">
        <v>49</v>
      </c>
      <c r="C27" s="66">
        <v>8409</v>
      </c>
      <c r="D27" s="66"/>
      <c r="E27" s="67">
        <f>D27/C27</f>
        <v>0</v>
      </c>
    </row>
    <row r="28" spans="1:12" ht="21.95" customHeight="1" x14ac:dyDescent="0.25">
      <c r="A28" s="53" t="s">
        <v>64</v>
      </c>
      <c r="B28" s="54" t="s">
        <v>50</v>
      </c>
      <c r="C28" s="66"/>
      <c r="D28" s="66"/>
      <c r="E28" s="57"/>
    </row>
    <row r="29" spans="1:12" ht="21.95" customHeight="1" x14ac:dyDescent="0.25">
      <c r="A29" s="53" t="s">
        <v>7</v>
      </c>
      <c r="B29" s="54" t="s">
        <v>119</v>
      </c>
      <c r="C29" s="66"/>
      <c r="D29" s="66"/>
      <c r="E29" s="57"/>
    </row>
    <row r="30" spans="1:12" ht="21.95" customHeight="1" x14ac:dyDescent="0.25">
      <c r="A30" s="53" t="s">
        <v>5</v>
      </c>
      <c r="B30" s="54" t="s">
        <v>52</v>
      </c>
      <c r="C30" s="66"/>
      <c r="D30" s="66"/>
      <c r="E30" s="57"/>
    </row>
    <row r="31" spans="1:12" ht="21.95" customHeight="1" x14ac:dyDescent="0.25">
      <c r="A31" s="53" t="s">
        <v>6</v>
      </c>
      <c r="B31" s="54" t="s">
        <v>53</v>
      </c>
      <c r="C31" s="66"/>
      <c r="D31" s="66"/>
      <c r="E31" s="57"/>
    </row>
    <row r="32" spans="1:12" ht="21.95" customHeight="1" x14ac:dyDescent="0.25">
      <c r="A32" s="72" t="s">
        <v>9</v>
      </c>
      <c r="B32" s="73" t="s">
        <v>120</v>
      </c>
      <c r="C32" s="74"/>
      <c r="D32" s="74">
        <v>95713.487510000006</v>
      </c>
      <c r="E32" s="75"/>
    </row>
    <row r="33" spans="1:1" x14ac:dyDescent="0.25">
      <c r="A33" s="76"/>
    </row>
    <row r="34" spans="1:1" x14ac:dyDescent="0.25">
      <c r="A34" s="77"/>
    </row>
    <row r="35" spans="1:1" x14ac:dyDescent="0.25">
      <c r="A35" s="77"/>
    </row>
    <row r="36" spans="1:1" x14ac:dyDescent="0.25">
      <c r="A36" s="78"/>
    </row>
  </sheetData>
  <mergeCells count="9">
    <mergeCell ref="A1:E1"/>
    <mergeCell ref="A3:E3"/>
    <mergeCell ref="A4:E4"/>
    <mergeCell ref="C2:E2"/>
    <mergeCell ref="A6:A7"/>
    <mergeCell ref="B6:B7"/>
    <mergeCell ref="C6:C7"/>
    <mergeCell ref="D6:D7"/>
    <mergeCell ref="E6:E7"/>
  </mergeCells>
  <phoneticPr fontId="11" type="noConversion"/>
  <pageMargins left="0.94488188976377963" right="0.2" top="0.78740157480314965" bottom="0.98425196850393704" header="0.51181102362204722" footer="0.51181102362204722"/>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8</vt:i4>
      </vt:variant>
    </vt:vector>
  </HeadingPairs>
  <TitlesOfParts>
    <vt:vector size="14" baseType="lpstr">
      <vt:lpstr>SGV</vt:lpstr>
      <vt:lpstr>Bieu 48</vt:lpstr>
      <vt:lpstr>Bieu 50</vt:lpstr>
      <vt:lpstr>Bieu 51</vt:lpstr>
      <vt:lpstr>Bieu 52</vt:lpstr>
      <vt:lpstr>Bieu 53</vt:lpstr>
      <vt:lpstr>'Bieu 48'!Print_Area</vt:lpstr>
      <vt:lpstr>'Bieu 50'!Print_Area</vt:lpstr>
      <vt:lpstr>'Bieu 51'!Print_Area</vt:lpstr>
      <vt:lpstr>'Bieu 52'!Print_Area</vt:lpstr>
      <vt:lpstr>'Bieu 53'!Print_Area</vt:lpstr>
      <vt:lpstr>'Bieu 50'!Print_Titles</vt:lpstr>
      <vt:lpstr>'Bieu 52'!Print_Titles</vt:lpstr>
      <vt:lpstr>'Bieu 53'!Print_Titles</vt:lpstr>
    </vt:vector>
  </TitlesOfParts>
  <Company>PYDOF</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nvhung</dc:creator>
  <cp:lastModifiedBy>HP</cp:lastModifiedBy>
  <cp:lastPrinted>2024-06-20T08:02:11Z</cp:lastPrinted>
  <dcterms:created xsi:type="dcterms:W3CDTF">2011-12-01T00:27:08Z</dcterms:created>
  <dcterms:modified xsi:type="dcterms:W3CDTF">2025-04-26T02:35:44Z</dcterms:modified>
</cp:coreProperties>
</file>